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386" windowWidth="9720" windowHeight="6225" tabRatio="845" firstSheet="1" activeTab="1"/>
  </bookViews>
  <sheets>
    <sheet name="Allir við alla gamalt" sheetId="1" r:id="rId1"/>
    <sheet name="Allir við alla" sheetId="2" r:id="rId2"/>
    <sheet name="Staða" sheetId="3" r:id="rId3"/>
  </sheets>
  <definedNames>
    <definedName name="Bonus200">#REF!</definedName>
    <definedName name="Bonus250">#REF!</definedName>
    <definedName name="BonusAlls">#REF!</definedName>
    <definedName name="Bónus">#REF!</definedName>
    <definedName name="BónusPinnar">#REF!</definedName>
    <definedName name="BónusPinnarSamtals">#REF!</definedName>
    <definedName name="Brautaskipan">#REF!</definedName>
    <definedName name="Dags">#REF!</definedName>
    <definedName name="FjoldiLeikmanna">#REF!</definedName>
    <definedName name="FjöldiÁður">#REF!</definedName>
    <definedName name="FlestirLeikir">#REF!</definedName>
    <definedName name="Leikir">#REF!</definedName>
    <definedName name="Leikmenn">#REF!</definedName>
    <definedName name="Plus200">#REF!</definedName>
    <definedName name="Plus250">#REF!</definedName>
    <definedName name="Pos1">'Staða'!$D$4</definedName>
    <definedName name="Pos10">'Staða'!#REF!</definedName>
    <definedName name="Pos2">'Staða'!$D$5</definedName>
    <definedName name="Pos3">'Staða'!$D$6</definedName>
    <definedName name="Pos4">'Staða'!$D$7</definedName>
    <definedName name="Pos5">'Staða'!$D$8</definedName>
    <definedName name="Pos6">'Staða'!$D$9</definedName>
    <definedName name="Pos7">'Staða'!$D$10</definedName>
    <definedName name="Pos8">'Staða'!$D$11</definedName>
    <definedName name="Pos9">'Staða'!#REF!</definedName>
    <definedName name="PrenFjöldi">#REF!</definedName>
    <definedName name="_xlnm.Print_Area" localSheetId="1">'Allir við alla'!$A$1:$M$18</definedName>
    <definedName name="_xlnm.Print_Area" localSheetId="0">'Allir við alla gamalt'!$A$1:$M$18</definedName>
    <definedName name="_xlnm.Print_Area" localSheetId="2">'Staða'!$A$1:$L$24</definedName>
    <definedName name="Staða">'Staða'!$C$4:$D$11</definedName>
    <definedName name="StaðaÚtprentunar">#REF!</definedName>
    <definedName name="TitillMóts">#REF!</definedName>
    <definedName name="Toflurod">#REF!</definedName>
    <definedName name="UpphafsBraut">#REF!</definedName>
    <definedName name="Viðureignir" localSheetId="0">'Allir við alla gamalt'!$B$26:$J$34</definedName>
    <definedName name="Viðureignir">'Allir við alla'!#REF!</definedName>
  </definedNames>
  <calcPr fullCalcOnLoad="1"/>
</workbook>
</file>

<file path=xl/comments1.xml><?xml version="1.0" encoding="utf-8"?>
<comments xmlns="http://schemas.openxmlformats.org/spreadsheetml/2006/main">
  <authors>
    <author>??rhallur H?lfd?narson</author>
  </authors>
  <commentList>
    <comment ref="L3" authorId="0">
      <text>
        <r>
          <rPr>
            <b/>
            <sz val="8"/>
            <rFont val="Tahoma"/>
            <family val="0"/>
          </rPr>
          <t>Fyrrum skor +
skor í úrslitum</t>
        </r>
      </text>
    </comment>
    <comment ref="L4" authorId="0">
      <text>
        <r>
          <rPr>
            <b/>
            <sz val="8"/>
            <rFont val="Tahoma"/>
            <family val="0"/>
          </rPr>
          <t>Fyrrum skor +
skor í úrslitum +
aukapinnar</t>
        </r>
      </text>
    </comment>
  </commentList>
</comments>
</file>

<file path=xl/comments2.xml><?xml version="1.0" encoding="utf-8"?>
<comments xmlns="http://schemas.openxmlformats.org/spreadsheetml/2006/main">
  <authors>
    <author>??rhallur H?lfd?narson</author>
  </authors>
  <commentList>
    <comment ref="L3" authorId="0">
      <text>
        <r>
          <rPr>
            <b/>
            <sz val="8"/>
            <rFont val="Tahoma"/>
            <family val="0"/>
          </rPr>
          <t>Fyrrum skor +
skor í úrslitum</t>
        </r>
      </text>
    </comment>
    <comment ref="L4" authorId="0">
      <text>
        <r>
          <rPr>
            <b/>
            <sz val="8"/>
            <rFont val="Tahoma"/>
            <family val="0"/>
          </rPr>
          <t>Fyrrum skor +
skor í úrslitum +
aukapinnar</t>
        </r>
      </text>
    </comment>
  </commentList>
</comments>
</file>

<file path=xl/sharedStrings.xml><?xml version="1.0" encoding="utf-8"?>
<sst xmlns="http://schemas.openxmlformats.org/spreadsheetml/2006/main" count="105" uniqueCount="30">
  <si>
    <t xml:space="preserve"> Skor &amp; bónus</t>
  </si>
  <si>
    <t xml:space="preserve"> Samtals skor</t>
  </si>
  <si>
    <t>Sæti</t>
  </si>
  <si>
    <t>Nafn</t>
  </si>
  <si>
    <t>Auka- pinnar</t>
  </si>
  <si>
    <t>Meðal- tal</t>
  </si>
  <si>
    <t>Sam- tals</t>
  </si>
  <si>
    <t>Leiknir leikir alls:</t>
  </si>
  <si>
    <t>Skor</t>
  </si>
  <si>
    <t>Félag</t>
  </si>
  <si>
    <t>x</t>
  </si>
  <si>
    <t>ÍR</t>
  </si>
  <si>
    <t>KFR</t>
  </si>
  <si>
    <t>Félag / Forgjöf</t>
  </si>
  <si>
    <t>Mism. í 2. sæti</t>
  </si>
  <si>
    <t>Andrés Páll Júlíusson</t>
  </si>
  <si>
    <t>KR</t>
  </si>
  <si>
    <t>Flutt</t>
  </si>
  <si>
    <t>Fgj.</t>
  </si>
  <si>
    <t>Á móti:</t>
  </si>
  <si>
    <t>Jón Ingi Ragnarsson</t>
  </si>
  <si>
    <t>ÍR 100 ára 2007</t>
  </si>
  <si>
    <t>Magnús Magnússon</t>
  </si>
  <si>
    <t>Robert Andersson</t>
  </si>
  <si>
    <t xml:space="preserve">Hafþór Harðarson </t>
  </si>
  <si>
    <t>Tony Fransson</t>
  </si>
  <si>
    <t xml:space="preserve">Stefán Claessen </t>
  </si>
  <si>
    <t>Pergamon</t>
  </si>
  <si>
    <t xml:space="preserve">Arnar Sæbergsson </t>
  </si>
  <si>
    <t>0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</si>
</sst>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00000\-0000"/>
    <numFmt numFmtId="176" formatCode="dd\ mmm\ yy"/>
    <numFmt numFmtId="177" formatCode="dd/\ mmmm\ yyyy"/>
    <numFmt numFmtId="178" formatCode="d/\ mmmm\ yyyy"/>
    <numFmt numFmtId="179" formatCode="_-* #,##0.000\ _k_r_._-;\-* #,##0.000\ _k_r_._-;_-* &quot;-&quot;??\ _k_r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textRotation="9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textRotation="90"/>
    </xf>
    <xf numFmtId="0" fontId="6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 textRotation="90" wrapText="1"/>
    </xf>
    <xf numFmtId="0" fontId="12" fillId="0" borderId="7" xfId="0" applyFont="1" applyBorder="1" applyAlignment="1">
      <alignment horizontal="center" textRotation="90"/>
    </xf>
    <xf numFmtId="0" fontId="0" fillId="0" borderId="10" xfId="0" applyFont="1" applyFill="1" applyBorder="1" applyAlignment="1">
      <alignment horizontal="left"/>
    </xf>
    <xf numFmtId="1" fontId="6" fillId="0" borderId="6" xfId="15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9" fillId="0" borderId="27" xfId="0" applyNumberFormat="1" applyFont="1" applyBorder="1" applyAlignment="1">
      <alignment horizontal="center"/>
    </xf>
    <xf numFmtId="0" fontId="0" fillId="0" borderId="28" xfId="0" applyFill="1" applyBorder="1" applyAlignment="1">
      <alignment horizontal="right"/>
    </xf>
    <xf numFmtId="0" fontId="0" fillId="0" borderId="28" xfId="0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left" vertical="center" wrapText="1"/>
    </xf>
    <xf numFmtId="0" fontId="0" fillId="2" borderId="30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26" xfId="0" applyFill="1" applyBorder="1" applyAlignment="1">
      <alignment horizontal="left"/>
    </xf>
    <xf numFmtId="2" fontId="4" fillId="0" borderId="2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895475" y="1666875"/>
          <a:ext cx="1038225" cy="10001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514350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933700" y="1676400"/>
          <a:ext cx="504825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9</xdr:col>
      <xdr:colOff>9525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991100" y="1685925"/>
          <a:ext cx="514350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505450" y="16668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1247775</xdr:rowOff>
    </xdr:from>
    <xdr:to>
      <xdr:col>7</xdr:col>
      <xdr:colOff>9525</xdr:colOff>
      <xdr:row>5</xdr:row>
      <xdr:rowOff>228600</xdr:rowOff>
    </xdr:to>
    <xdr:sp>
      <xdr:nvSpPr>
        <xdr:cNvPr id="5" name="Line 5"/>
        <xdr:cNvSpPr>
          <a:spLocks/>
        </xdr:cNvSpPr>
      </xdr:nvSpPr>
      <xdr:spPr>
        <a:xfrm flipV="1">
          <a:off x="3467100" y="1647825"/>
          <a:ext cx="1009650" cy="990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486275" y="2162175"/>
          <a:ext cx="495300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</xdr:row>
      <xdr:rowOff>9525</xdr:rowOff>
    </xdr:from>
    <xdr:to>
      <xdr:col>8</xdr:col>
      <xdr:colOff>514350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981575" y="2171700"/>
          <a:ext cx="514350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054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0</xdr:rowOff>
    </xdr:from>
    <xdr:to>
      <xdr:col>3</xdr:col>
      <xdr:colOff>0</xdr:colOff>
      <xdr:row>7</xdr:row>
      <xdr:rowOff>228600</xdr:rowOff>
    </xdr:to>
    <xdr:sp>
      <xdr:nvSpPr>
        <xdr:cNvPr id="9" name="Line 9"/>
        <xdr:cNvSpPr>
          <a:spLocks/>
        </xdr:cNvSpPr>
      </xdr:nvSpPr>
      <xdr:spPr>
        <a:xfrm flipH="1">
          <a:off x="1924050" y="2657475"/>
          <a:ext cx="485775" cy="4762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514350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895475" y="1666875"/>
          <a:ext cx="2057400" cy="19907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219075</xdr:rowOff>
    </xdr:from>
    <xdr:to>
      <xdr:col>5</xdr:col>
      <xdr:colOff>9525</xdr:colOff>
      <xdr:row>16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1895475" y="3619500"/>
          <a:ext cx="1552575" cy="1524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3</xdr:col>
      <xdr:colOff>495300</xdr:colOff>
      <xdr:row>11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1905000" y="3152775"/>
          <a:ext cx="1000125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28575</xdr:rowOff>
    </xdr:from>
    <xdr:to>
      <xdr:col>7</xdr:col>
      <xdr:colOff>514350</xdr:colOff>
      <xdr:row>13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1924050" y="1695450"/>
          <a:ext cx="3057525" cy="29241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895475" y="3657600"/>
          <a:ext cx="2057400" cy="19716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6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409825" y="4143375"/>
          <a:ext cx="1543050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8</xdr:col>
      <xdr:colOff>514350</xdr:colOff>
      <xdr:row>10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4467225" y="2667000"/>
          <a:ext cx="1028700" cy="990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9525</xdr:rowOff>
    </xdr:from>
    <xdr:to>
      <xdr:col>8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3952875" y="2667000"/>
          <a:ext cx="1028700" cy="981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9525</xdr:rowOff>
    </xdr:from>
    <xdr:to>
      <xdr:col>6</xdr:col>
      <xdr:colOff>514350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952875" y="2667000"/>
          <a:ext cx="514350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6</xdr:row>
      <xdr:rowOff>9525</xdr:rowOff>
    </xdr:from>
    <xdr:to>
      <xdr:col>10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914650" y="2667000"/>
          <a:ext cx="3095625" cy="2962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10</xdr:col>
      <xdr:colOff>0</xdr:colOff>
      <xdr:row>12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981575" y="3162300"/>
          <a:ext cx="1028700" cy="981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9</xdr:row>
      <xdr:rowOff>228600</xdr:rowOff>
    </xdr:from>
    <xdr:to>
      <xdr:col>10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3943350" y="3629025"/>
          <a:ext cx="2066925" cy="20002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9525</xdr:colOff>
      <xdr:row>17</xdr:row>
      <xdr:rowOff>228600</xdr:rowOff>
    </xdr:to>
    <xdr:sp>
      <xdr:nvSpPr>
        <xdr:cNvPr id="22" name="Line 22"/>
        <xdr:cNvSpPr>
          <a:spLocks/>
        </xdr:cNvSpPr>
      </xdr:nvSpPr>
      <xdr:spPr>
        <a:xfrm flipV="1">
          <a:off x="4467225" y="5133975"/>
          <a:ext cx="523875" cy="4762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9</xdr:col>
      <xdr:colOff>504825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4991100" y="4648200"/>
          <a:ext cx="1009650" cy="981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14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5495925" y="4143375"/>
          <a:ext cx="514350" cy="5048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6010275" y="562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14</xdr:row>
      <xdr:rowOff>0</xdr:rowOff>
    </xdr:from>
    <xdr:to>
      <xdr:col>7</xdr:col>
      <xdr:colOff>0</xdr:colOff>
      <xdr:row>17</xdr:row>
      <xdr:rowOff>228600</xdr:rowOff>
    </xdr:to>
    <xdr:sp>
      <xdr:nvSpPr>
        <xdr:cNvPr id="26" name="Line 26"/>
        <xdr:cNvSpPr>
          <a:spLocks/>
        </xdr:cNvSpPr>
      </xdr:nvSpPr>
      <xdr:spPr>
        <a:xfrm flipH="1">
          <a:off x="3429000" y="4638675"/>
          <a:ext cx="1038225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9</xdr:col>
      <xdr:colOff>9525</xdr:colOff>
      <xdr:row>4</xdr:row>
      <xdr:rowOff>9525</xdr:rowOff>
    </xdr:to>
    <xdr:sp>
      <xdr:nvSpPr>
        <xdr:cNvPr id="27" name="Line 29"/>
        <xdr:cNvSpPr>
          <a:spLocks/>
        </xdr:cNvSpPr>
      </xdr:nvSpPr>
      <xdr:spPr>
        <a:xfrm flipV="1">
          <a:off x="4991100" y="1685925"/>
          <a:ext cx="514350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8" name="Line 30"/>
        <xdr:cNvSpPr>
          <a:spLocks/>
        </xdr:cNvSpPr>
      </xdr:nvSpPr>
      <xdr:spPr>
        <a:xfrm flipV="1">
          <a:off x="5505450" y="16668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29" name="Line 31"/>
        <xdr:cNvSpPr>
          <a:spLocks/>
        </xdr:cNvSpPr>
      </xdr:nvSpPr>
      <xdr:spPr>
        <a:xfrm flipV="1">
          <a:off x="29337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30" name="Line 32"/>
        <xdr:cNvSpPr>
          <a:spLocks/>
        </xdr:cNvSpPr>
      </xdr:nvSpPr>
      <xdr:spPr>
        <a:xfrm flipV="1">
          <a:off x="29337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31" name="Line 33"/>
        <xdr:cNvSpPr>
          <a:spLocks/>
        </xdr:cNvSpPr>
      </xdr:nvSpPr>
      <xdr:spPr>
        <a:xfrm flipV="1">
          <a:off x="34480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32" name="Line 34"/>
        <xdr:cNvSpPr>
          <a:spLocks/>
        </xdr:cNvSpPr>
      </xdr:nvSpPr>
      <xdr:spPr>
        <a:xfrm flipV="1">
          <a:off x="34480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3" name="Line 35"/>
        <xdr:cNvSpPr>
          <a:spLocks/>
        </xdr:cNvSpPr>
      </xdr:nvSpPr>
      <xdr:spPr>
        <a:xfrm flipV="1">
          <a:off x="39624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4" name="Line 36"/>
        <xdr:cNvSpPr>
          <a:spLocks/>
        </xdr:cNvSpPr>
      </xdr:nvSpPr>
      <xdr:spPr>
        <a:xfrm flipV="1">
          <a:off x="39624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35" name="Line 37"/>
        <xdr:cNvSpPr>
          <a:spLocks/>
        </xdr:cNvSpPr>
      </xdr:nvSpPr>
      <xdr:spPr>
        <a:xfrm flipV="1">
          <a:off x="44767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36" name="Line 38"/>
        <xdr:cNvSpPr>
          <a:spLocks/>
        </xdr:cNvSpPr>
      </xdr:nvSpPr>
      <xdr:spPr>
        <a:xfrm flipV="1">
          <a:off x="44767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37" name="Line 39"/>
        <xdr:cNvSpPr>
          <a:spLocks/>
        </xdr:cNvSpPr>
      </xdr:nvSpPr>
      <xdr:spPr>
        <a:xfrm flipV="1">
          <a:off x="49911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38" name="Line 40"/>
        <xdr:cNvSpPr>
          <a:spLocks/>
        </xdr:cNvSpPr>
      </xdr:nvSpPr>
      <xdr:spPr>
        <a:xfrm flipV="1">
          <a:off x="49911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39" name="Line 41"/>
        <xdr:cNvSpPr>
          <a:spLocks/>
        </xdr:cNvSpPr>
      </xdr:nvSpPr>
      <xdr:spPr>
        <a:xfrm flipV="1">
          <a:off x="55054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40" name="Line 42"/>
        <xdr:cNvSpPr>
          <a:spLocks/>
        </xdr:cNvSpPr>
      </xdr:nvSpPr>
      <xdr:spPr>
        <a:xfrm flipV="1">
          <a:off x="55054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41" name="Line 43"/>
        <xdr:cNvSpPr>
          <a:spLocks/>
        </xdr:cNvSpPr>
      </xdr:nvSpPr>
      <xdr:spPr>
        <a:xfrm flipV="1">
          <a:off x="19050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42" name="Line 44"/>
        <xdr:cNvSpPr>
          <a:spLocks/>
        </xdr:cNvSpPr>
      </xdr:nvSpPr>
      <xdr:spPr>
        <a:xfrm flipV="1">
          <a:off x="19050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43" name="Line 45"/>
        <xdr:cNvSpPr>
          <a:spLocks/>
        </xdr:cNvSpPr>
      </xdr:nvSpPr>
      <xdr:spPr>
        <a:xfrm flipV="1">
          <a:off x="19050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44" name="Line 46"/>
        <xdr:cNvSpPr>
          <a:spLocks/>
        </xdr:cNvSpPr>
      </xdr:nvSpPr>
      <xdr:spPr>
        <a:xfrm flipV="1">
          <a:off x="19050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24193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46" name="Line 48"/>
        <xdr:cNvSpPr>
          <a:spLocks/>
        </xdr:cNvSpPr>
      </xdr:nvSpPr>
      <xdr:spPr>
        <a:xfrm flipV="1">
          <a:off x="24193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3</xdr:col>
      <xdr:colOff>0</xdr:colOff>
      <xdr:row>10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19050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3</xdr:col>
      <xdr:colOff>0</xdr:colOff>
      <xdr:row>10</xdr:row>
      <xdr:rowOff>0</xdr:rowOff>
    </xdr:to>
    <xdr:sp>
      <xdr:nvSpPr>
        <xdr:cNvPr id="48" name="Line 50"/>
        <xdr:cNvSpPr>
          <a:spLocks/>
        </xdr:cNvSpPr>
      </xdr:nvSpPr>
      <xdr:spPr>
        <a:xfrm flipV="1">
          <a:off x="19050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49" name="Line 51"/>
        <xdr:cNvSpPr>
          <a:spLocks/>
        </xdr:cNvSpPr>
      </xdr:nvSpPr>
      <xdr:spPr>
        <a:xfrm flipV="1">
          <a:off x="24193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50" name="Line 52"/>
        <xdr:cNvSpPr>
          <a:spLocks/>
        </xdr:cNvSpPr>
      </xdr:nvSpPr>
      <xdr:spPr>
        <a:xfrm flipV="1">
          <a:off x="24193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5</xdr:col>
      <xdr:colOff>0</xdr:colOff>
      <xdr:row>10</xdr:row>
      <xdr:rowOff>0</xdr:rowOff>
    </xdr:to>
    <xdr:sp>
      <xdr:nvSpPr>
        <xdr:cNvPr id="51" name="Line 53"/>
        <xdr:cNvSpPr>
          <a:spLocks/>
        </xdr:cNvSpPr>
      </xdr:nvSpPr>
      <xdr:spPr>
        <a:xfrm flipV="1">
          <a:off x="29337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5</xdr:col>
      <xdr:colOff>0</xdr:colOff>
      <xdr:row>10</xdr:row>
      <xdr:rowOff>0</xdr:rowOff>
    </xdr:to>
    <xdr:sp>
      <xdr:nvSpPr>
        <xdr:cNvPr id="52" name="Line 54"/>
        <xdr:cNvSpPr>
          <a:spLocks/>
        </xdr:cNvSpPr>
      </xdr:nvSpPr>
      <xdr:spPr>
        <a:xfrm flipV="1">
          <a:off x="29337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3</xdr:col>
      <xdr:colOff>0</xdr:colOff>
      <xdr:row>12</xdr:row>
      <xdr:rowOff>0</xdr:rowOff>
    </xdr:to>
    <xdr:sp>
      <xdr:nvSpPr>
        <xdr:cNvPr id="53" name="Line 55"/>
        <xdr:cNvSpPr>
          <a:spLocks/>
        </xdr:cNvSpPr>
      </xdr:nvSpPr>
      <xdr:spPr>
        <a:xfrm flipV="1">
          <a:off x="19050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3</xdr:col>
      <xdr:colOff>0</xdr:colOff>
      <xdr:row>12</xdr:row>
      <xdr:rowOff>0</xdr:rowOff>
    </xdr:to>
    <xdr:sp>
      <xdr:nvSpPr>
        <xdr:cNvPr id="54" name="Line 56"/>
        <xdr:cNvSpPr>
          <a:spLocks/>
        </xdr:cNvSpPr>
      </xdr:nvSpPr>
      <xdr:spPr>
        <a:xfrm flipV="1">
          <a:off x="19050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4</xdr:col>
      <xdr:colOff>0</xdr:colOff>
      <xdr:row>12</xdr:row>
      <xdr:rowOff>0</xdr:rowOff>
    </xdr:to>
    <xdr:sp>
      <xdr:nvSpPr>
        <xdr:cNvPr id="55" name="Line 57"/>
        <xdr:cNvSpPr>
          <a:spLocks/>
        </xdr:cNvSpPr>
      </xdr:nvSpPr>
      <xdr:spPr>
        <a:xfrm flipV="1">
          <a:off x="24193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4</xdr:col>
      <xdr:colOff>0</xdr:colOff>
      <xdr:row>12</xdr:row>
      <xdr:rowOff>0</xdr:rowOff>
    </xdr:to>
    <xdr:sp>
      <xdr:nvSpPr>
        <xdr:cNvPr id="56" name="Line 58"/>
        <xdr:cNvSpPr>
          <a:spLocks/>
        </xdr:cNvSpPr>
      </xdr:nvSpPr>
      <xdr:spPr>
        <a:xfrm flipV="1">
          <a:off x="24193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0</xdr:colOff>
      <xdr:row>12</xdr:row>
      <xdr:rowOff>0</xdr:rowOff>
    </xdr:to>
    <xdr:sp>
      <xdr:nvSpPr>
        <xdr:cNvPr id="57" name="Line 59"/>
        <xdr:cNvSpPr>
          <a:spLocks/>
        </xdr:cNvSpPr>
      </xdr:nvSpPr>
      <xdr:spPr>
        <a:xfrm flipV="1">
          <a:off x="29337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0</xdr:colOff>
      <xdr:row>12</xdr:row>
      <xdr:rowOff>0</xdr:rowOff>
    </xdr:to>
    <xdr:sp>
      <xdr:nvSpPr>
        <xdr:cNvPr id="58" name="Line 60"/>
        <xdr:cNvSpPr>
          <a:spLocks/>
        </xdr:cNvSpPr>
      </xdr:nvSpPr>
      <xdr:spPr>
        <a:xfrm flipV="1">
          <a:off x="29337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6</xdr:col>
      <xdr:colOff>0</xdr:colOff>
      <xdr:row>12</xdr:row>
      <xdr:rowOff>0</xdr:rowOff>
    </xdr:to>
    <xdr:sp>
      <xdr:nvSpPr>
        <xdr:cNvPr id="59" name="Line 61"/>
        <xdr:cNvSpPr>
          <a:spLocks/>
        </xdr:cNvSpPr>
      </xdr:nvSpPr>
      <xdr:spPr>
        <a:xfrm flipV="1">
          <a:off x="34480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6</xdr:col>
      <xdr:colOff>0</xdr:colOff>
      <xdr:row>12</xdr:row>
      <xdr:rowOff>0</xdr:rowOff>
    </xdr:to>
    <xdr:sp>
      <xdr:nvSpPr>
        <xdr:cNvPr id="60" name="Line 62"/>
        <xdr:cNvSpPr>
          <a:spLocks/>
        </xdr:cNvSpPr>
      </xdr:nvSpPr>
      <xdr:spPr>
        <a:xfrm flipV="1">
          <a:off x="34480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0</xdr:rowOff>
    </xdr:from>
    <xdr:to>
      <xdr:col>3</xdr:col>
      <xdr:colOff>0</xdr:colOff>
      <xdr:row>14</xdr:row>
      <xdr:rowOff>0</xdr:rowOff>
    </xdr:to>
    <xdr:sp>
      <xdr:nvSpPr>
        <xdr:cNvPr id="61" name="Line 63"/>
        <xdr:cNvSpPr>
          <a:spLocks/>
        </xdr:cNvSpPr>
      </xdr:nvSpPr>
      <xdr:spPr>
        <a:xfrm flipV="1">
          <a:off x="19050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0</xdr:rowOff>
    </xdr:from>
    <xdr:to>
      <xdr:col>3</xdr:col>
      <xdr:colOff>0</xdr:colOff>
      <xdr:row>14</xdr:row>
      <xdr:rowOff>0</xdr:rowOff>
    </xdr:to>
    <xdr:sp>
      <xdr:nvSpPr>
        <xdr:cNvPr id="62" name="Line 64"/>
        <xdr:cNvSpPr>
          <a:spLocks/>
        </xdr:cNvSpPr>
      </xdr:nvSpPr>
      <xdr:spPr>
        <a:xfrm flipV="1">
          <a:off x="19050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14</xdr:row>
      <xdr:rowOff>0</xdr:rowOff>
    </xdr:to>
    <xdr:sp>
      <xdr:nvSpPr>
        <xdr:cNvPr id="63" name="Line 65"/>
        <xdr:cNvSpPr>
          <a:spLocks/>
        </xdr:cNvSpPr>
      </xdr:nvSpPr>
      <xdr:spPr>
        <a:xfrm flipV="1">
          <a:off x="24193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14</xdr:row>
      <xdr:rowOff>0</xdr:rowOff>
    </xdr:to>
    <xdr:sp>
      <xdr:nvSpPr>
        <xdr:cNvPr id="64" name="Line 66"/>
        <xdr:cNvSpPr>
          <a:spLocks/>
        </xdr:cNvSpPr>
      </xdr:nvSpPr>
      <xdr:spPr>
        <a:xfrm flipV="1">
          <a:off x="24193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5</xdr:col>
      <xdr:colOff>0</xdr:colOff>
      <xdr:row>14</xdr:row>
      <xdr:rowOff>0</xdr:rowOff>
    </xdr:to>
    <xdr:sp>
      <xdr:nvSpPr>
        <xdr:cNvPr id="65" name="Line 67"/>
        <xdr:cNvSpPr>
          <a:spLocks/>
        </xdr:cNvSpPr>
      </xdr:nvSpPr>
      <xdr:spPr>
        <a:xfrm flipV="1">
          <a:off x="29337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5</xdr:col>
      <xdr:colOff>0</xdr:colOff>
      <xdr:row>14</xdr:row>
      <xdr:rowOff>0</xdr:rowOff>
    </xdr:to>
    <xdr:sp>
      <xdr:nvSpPr>
        <xdr:cNvPr id="66" name="Line 68"/>
        <xdr:cNvSpPr>
          <a:spLocks/>
        </xdr:cNvSpPr>
      </xdr:nvSpPr>
      <xdr:spPr>
        <a:xfrm flipV="1">
          <a:off x="29337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0</xdr:rowOff>
    </xdr:from>
    <xdr:to>
      <xdr:col>6</xdr:col>
      <xdr:colOff>0</xdr:colOff>
      <xdr:row>14</xdr:row>
      <xdr:rowOff>0</xdr:rowOff>
    </xdr:to>
    <xdr:sp>
      <xdr:nvSpPr>
        <xdr:cNvPr id="67" name="Line 69"/>
        <xdr:cNvSpPr>
          <a:spLocks/>
        </xdr:cNvSpPr>
      </xdr:nvSpPr>
      <xdr:spPr>
        <a:xfrm flipV="1">
          <a:off x="34480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0</xdr:rowOff>
    </xdr:from>
    <xdr:to>
      <xdr:col>6</xdr:col>
      <xdr:colOff>0</xdr:colOff>
      <xdr:row>14</xdr:row>
      <xdr:rowOff>0</xdr:rowOff>
    </xdr:to>
    <xdr:sp>
      <xdr:nvSpPr>
        <xdr:cNvPr id="68" name="Line 70"/>
        <xdr:cNvSpPr>
          <a:spLocks/>
        </xdr:cNvSpPr>
      </xdr:nvSpPr>
      <xdr:spPr>
        <a:xfrm flipV="1">
          <a:off x="34480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0</xdr:colOff>
      <xdr:row>14</xdr:row>
      <xdr:rowOff>0</xdr:rowOff>
    </xdr:to>
    <xdr:sp>
      <xdr:nvSpPr>
        <xdr:cNvPr id="69" name="Line 71"/>
        <xdr:cNvSpPr>
          <a:spLocks/>
        </xdr:cNvSpPr>
      </xdr:nvSpPr>
      <xdr:spPr>
        <a:xfrm flipV="1">
          <a:off x="39624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0</xdr:colOff>
      <xdr:row>14</xdr:row>
      <xdr:rowOff>0</xdr:rowOff>
    </xdr:to>
    <xdr:sp>
      <xdr:nvSpPr>
        <xdr:cNvPr id="70" name="Line 72"/>
        <xdr:cNvSpPr>
          <a:spLocks/>
        </xdr:cNvSpPr>
      </xdr:nvSpPr>
      <xdr:spPr>
        <a:xfrm flipV="1">
          <a:off x="39624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71" name="Line 73"/>
        <xdr:cNvSpPr>
          <a:spLocks/>
        </xdr:cNvSpPr>
      </xdr:nvSpPr>
      <xdr:spPr>
        <a:xfrm flipV="1">
          <a:off x="19050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72" name="Line 74"/>
        <xdr:cNvSpPr>
          <a:spLocks/>
        </xdr:cNvSpPr>
      </xdr:nvSpPr>
      <xdr:spPr>
        <a:xfrm flipV="1">
          <a:off x="19050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4</xdr:col>
      <xdr:colOff>0</xdr:colOff>
      <xdr:row>16</xdr:row>
      <xdr:rowOff>0</xdr:rowOff>
    </xdr:to>
    <xdr:sp>
      <xdr:nvSpPr>
        <xdr:cNvPr id="73" name="Line 75"/>
        <xdr:cNvSpPr>
          <a:spLocks/>
        </xdr:cNvSpPr>
      </xdr:nvSpPr>
      <xdr:spPr>
        <a:xfrm flipV="1">
          <a:off x="24193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4</xdr:col>
      <xdr:colOff>0</xdr:colOff>
      <xdr:row>16</xdr:row>
      <xdr:rowOff>0</xdr:rowOff>
    </xdr:to>
    <xdr:sp>
      <xdr:nvSpPr>
        <xdr:cNvPr id="74" name="Line 76"/>
        <xdr:cNvSpPr>
          <a:spLocks/>
        </xdr:cNvSpPr>
      </xdr:nvSpPr>
      <xdr:spPr>
        <a:xfrm flipV="1">
          <a:off x="24193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75" name="Line 77"/>
        <xdr:cNvSpPr>
          <a:spLocks/>
        </xdr:cNvSpPr>
      </xdr:nvSpPr>
      <xdr:spPr>
        <a:xfrm flipV="1">
          <a:off x="29337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76" name="Line 78"/>
        <xdr:cNvSpPr>
          <a:spLocks/>
        </xdr:cNvSpPr>
      </xdr:nvSpPr>
      <xdr:spPr>
        <a:xfrm flipV="1">
          <a:off x="29337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6</xdr:col>
      <xdr:colOff>0</xdr:colOff>
      <xdr:row>16</xdr:row>
      <xdr:rowOff>0</xdr:rowOff>
    </xdr:to>
    <xdr:sp>
      <xdr:nvSpPr>
        <xdr:cNvPr id="77" name="Line 79"/>
        <xdr:cNvSpPr>
          <a:spLocks/>
        </xdr:cNvSpPr>
      </xdr:nvSpPr>
      <xdr:spPr>
        <a:xfrm flipV="1">
          <a:off x="34480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6</xdr:col>
      <xdr:colOff>0</xdr:colOff>
      <xdr:row>16</xdr:row>
      <xdr:rowOff>0</xdr:rowOff>
    </xdr:to>
    <xdr:sp>
      <xdr:nvSpPr>
        <xdr:cNvPr id="78" name="Line 80"/>
        <xdr:cNvSpPr>
          <a:spLocks/>
        </xdr:cNvSpPr>
      </xdr:nvSpPr>
      <xdr:spPr>
        <a:xfrm flipV="1">
          <a:off x="34480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16</xdr:row>
      <xdr:rowOff>0</xdr:rowOff>
    </xdr:to>
    <xdr:sp>
      <xdr:nvSpPr>
        <xdr:cNvPr id="79" name="Line 81"/>
        <xdr:cNvSpPr>
          <a:spLocks/>
        </xdr:cNvSpPr>
      </xdr:nvSpPr>
      <xdr:spPr>
        <a:xfrm flipV="1">
          <a:off x="39624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16</xdr:row>
      <xdr:rowOff>0</xdr:rowOff>
    </xdr:to>
    <xdr:sp>
      <xdr:nvSpPr>
        <xdr:cNvPr id="80" name="Line 82"/>
        <xdr:cNvSpPr>
          <a:spLocks/>
        </xdr:cNvSpPr>
      </xdr:nvSpPr>
      <xdr:spPr>
        <a:xfrm flipV="1">
          <a:off x="39624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0</xdr:colOff>
      <xdr:row>16</xdr:row>
      <xdr:rowOff>0</xdr:rowOff>
    </xdr:to>
    <xdr:sp>
      <xdr:nvSpPr>
        <xdr:cNvPr id="81" name="Line 83"/>
        <xdr:cNvSpPr>
          <a:spLocks/>
        </xdr:cNvSpPr>
      </xdr:nvSpPr>
      <xdr:spPr>
        <a:xfrm flipV="1">
          <a:off x="44767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0</xdr:colOff>
      <xdr:row>16</xdr:row>
      <xdr:rowOff>0</xdr:rowOff>
    </xdr:to>
    <xdr:sp>
      <xdr:nvSpPr>
        <xdr:cNvPr id="82" name="Line 84"/>
        <xdr:cNvSpPr>
          <a:spLocks/>
        </xdr:cNvSpPr>
      </xdr:nvSpPr>
      <xdr:spPr>
        <a:xfrm flipV="1">
          <a:off x="44767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83" name="Line 85"/>
        <xdr:cNvSpPr>
          <a:spLocks/>
        </xdr:cNvSpPr>
      </xdr:nvSpPr>
      <xdr:spPr>
        <a:xfrm flipV="1">
          <a:off x="19050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84" name="Line 86"/>
        <xdr:cNvSpPr>
          <a:spLocks/>
        </xdr:cNvSpPr>
      </xdr:nvSpPr>
      <xdr:spPr>
        <a:xfrm flipV="1">
          <a:off x="19050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85" name="Line 87"/>
        <xdr:cNvSpPr>
          <a:spLocks/>
        </xdr:cNvSpPr>
      </xdr:nvSpPr>
      <xdr:spPr>
        <a:xfrm flipV="1">
          <a:off x="24193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86" name="Line 88"/>
        <xdr:cNvSpPr>
          <a:spLocks/>
        </xdr:cNvSpPr>
      </xdr:nvSpPr>
      <xdr:spPr>
        <a:xfrm flipV="1">
          <a:off x="24193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0</xdr:colOff>
      <xdr:row>18</xdr:row>
      <xdr:rowOff>0</xdr:rowOff>
    </xdr:to>
    <xdr:sp>
      <xdr:nvSpPr>
        <xdr:cNvPr id="87" name="Line 89"/>
        <xdr:cNvSpPr>
          <a:spLocks/>
        </xdr:cNvSpPr>
      </xdr:nvSpPr>
      <xdr:spPr>
        <a:xfrm flipV="1">
          <a:off x="29337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0</xdr:colOff>
      <xdr:row>18</xdr:row>
      <xdr:rowOff>0</xdr:rowOff>
    </xdr:to>
    <xdr:sp>
      <xdr:nvSpPr>
        <xdr:cNvPr id="88" name="Line 90"/>
        <xdr:cNvSpPr>
          <a:spLocks/>
        </xdr:cNvSpPr>
      </xdr:nvSpPr>
      <xdr:spPr>
        <a:xfrm flipV="1">
          <a:off x="29337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6</xdr:col>
      <xdr:colOff>0</xdr:colOff>
      <xdr:row>18</xdr:row>
      <xdr:rowOff>0</xdr:rowOff>
    </xdr:to>
    <xdr:sp>
      <xdr:nvSpPr>
        <xdr:cNvPr id="89" name="Line 91"/>
        <xdr:cNvSpPr>
          <a:spLocks/>
        </xdr:cNvSpPr>
      </xdr:nvSpPr>
      <xdr:spPr>
        <a:xfrm flipV="1">
          <a:off x="34480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6</xdr:col>
      <xdr:colOff>0</xdr:colOff>
      <xdr:row>18</xdr:row>
      <xdr:rowOff>0</xdr:rowOff>
    </xdr:to>
    <xdr:sp>
      <xdr:nvSpPr>
        <xdr:cNvPr id="90" name="Line 92"/>
        <xdr:cNvSpPr>
          <a:spLocks/>
        </xdr:cNvSpPr>
      </xdr:nvSpPr>
      <xdr:spPr>
        <a:xfrm flipV="1">
          <a:off x="34480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0</xdr:colOff>
      <xdr:row>18</xdr:row>
      <xdr:rowOff>0</xdr:rowOff>
    </xdr:to>
    <xdr:sp>
      <xdr:nvSpPr>
        <xdr:cNvPr id="91" name="Line 93"/>
        <xdr:cNvSpPr>
          <a:spLocks/>
        </xdr:cNvSpPr>
      </xdr:nvSpPr>
      <xdr:spPr>
        <a:xfrm flipV="1">
          <a:off x="39624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0</xdr:colOff>
      <xdr:row>18</xdr:row>
      <xdr:rowOff>0</xdr:rowOff>
    </xdr:to>
    <xdr:sp>
      <xdr:nvSpPr>
        <xdr:cNvPr id="92" name="Line 94"/>
        <xdr:cNvSpPr>
          <a:spLocks/>
        </xdr:cNvSpPr>
      </xdr:nvSpPr>
      <xdr:spPr>
        <a:xfrm flipV="1">
          <a:off x="39624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8</xdr:col>
      <xdr:colOff>0</xdr:colOff>
      <xdr:row>18</xdr:row>
      <xdr:rowOff>0</xdr:rowOff>
    </xdr:to>
    <xdr:sp>
      <xdr:nvSpPr>
        <xdr:cNvPr id="93" name="Line 95"/>
        <xdr:cNvSpPr>
          <a:spLocks/>
        </xdr:cNvSpPr>
      </xdr:nvSpPr>
      <xdr:spPr>
        <a:xfrm flipV="1">
          <a:off x="44767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8</xdr:col>
      <xdr:colOff>0</xdr:colOff>
      <xdr:row>18</xdr:row>
      <xdr:rowOff>0</xdr:rowOff>
    </xdr:to>
    <xdr:sp>
      <xdr:nvSpPr>
        <xdr:cNvPr id="94" name="Line 96"/>
        <xdr:cNvSpPr>
          <a:spLocks/>
        </xdr:cNvSpPr>
      </xdr:nvSpPr>
      <xdr:spPr>
        <a:xfrm flipV="1">
          <a:off x="44767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9</xdr:col>
      <xdr:colOff>0</xdr:colOff>
      <xdr:row>18</xdr:row>
      <xdr:rowOff>0</xdr:rowOff>
    </xdr:to>
    <xdr:sp>
      <xdr:nvSpPr>
        <xdr:cNvPr id="95" name="Line 97"/>
        <xdr:cNvSpPr>
          <a:spLocks/>
        </xdr:cNvSpPr>
      </xdr:nvSpPr>
      <xdr:spPr>
        <a:xfrm flipV="1">
          <a:off x="49911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9</xdr:col>
      <xdr:colOff>0</xdr:colOff>
      <xdr:row>18</xdr:row>
      <xdr:rowOff>0</xdr:rowOff>
    </xdr:to>
    <xdr:sp>
      <xdr:nvSpPr>
        <xdr:cNvPr id="96" name="Line 98"/>
        <xdr:cNvSpPr>
          <a:spLocks/>
        </xdr:cNvSpPr>
      </xdr:nvSpPr>
      <xdr:spPr>
        <a:xfrm flipV="1">
          <a:off x="49911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97" name="Line 99"/>
        <xdr:cNvSpPr>
          <a:spLocks/>
        </xdr:cNvSpPr>
      </xdr:nvSpPr>
      <xdr:spPr>
        <a:xfrm flipV="1">
          <a:off x="55054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98" name="Line 100"/>
        <xdr:cNvSpPr>
          <a:spLocks/>
        </xdr:cNvSpPr>
      </xdr:nvSpPr>
      <xdr:spPr>
        <a:xfrm flipV="1">
          <a:off x="55054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99" name="Line 101"/>
        <xdr:cNvSpPr>
          <a:spLocks/>
        </xdr:cNvSpPr>
      </xdr:nvSpPr>
      <xdr:spPr>
        <a:xfrm flipV="1">
          <a:off x="49911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100" name="Line 102"/>
        <xdr:cNvSpPr>
          <a:spLocks/>
        </xdr:cNvSpPr>
      </xdr:nvSpPr>
      <xdr:spPr>
        <a:xfrm flipV="1">
          <a:off x="49911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101" name="Line 103"/>
        <xdr:cNvSpPr>
          <a:spLocks/>
        </xdr:cNvSpPr>
      </xdr:nvSpPr>
      <xdr:spPr>
        <a:xfrm flipV="1">
          <a:off x="55054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102" name="Line 104"/>
        <xdr:cNvSpPr>
          <a:spLocks/>
        </xdr:cNvSpPr>
      </xdr:nvSpPr>
      <xdr:spPr>
        <a:xfrm flipV="1">
          <a:off x="55054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0</xdr:colOff>
      <xdr:row>12</xdr:row>
      <xdr:rowOff>0</xdr:rowOff>
    </xdr:to>
    <xdr:sp>
      <xdr:nvSpPr>
        <xdr:cNvPr id="103" name="Line 105"/>
        <xdr:cNvSpPr>
          <a:spLocks/>
        </xdr:cNvSpPr>
      </xdr:nvSpPr>
      <xdr:spPr>
        <a:xfrm flipV="1">
          <a:off x="44767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0</xdr:colOff>
      <xdr:row>12</xdr:row>
      <xdr:rowOff>0</xdr:rowOff>
    </xdr:to>
    <xdr:sp>
      <xdr:nvSpPr>
        <xdr:cNvPr id="104" name="Line 106"/>
        <xdr:cNvSpPr>
          <a:spLocks/>
        </xdr:cNvSpPr>
      </xdr:nvSpPr>
      <xdr:spPr>
        <a:xfrm flipV="1">
          <a:off x="44767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0</xdr:rowOff>
    </xdr:from>
    <xdr:to>
      <xdr:col>9</xdr:col>
      <xdr:colOff>0</xdr:colOff>
      <xdr:row>12</xdr:row>
      <xdr:rowOff>0</xdr:rowOff>
    </xdr:to>
    <xdr:sp>
      <xdr:nvSpPr>
        <xdr:cNvPr id="105" name="Line 107"/>
        <xdr:cNvSpPr>
          <a:spLocks/>
        </xdr:cNvSpPr>
      </xdr:nvSpPr>
      <xdr:spPr>
        <a:xfrm flipV="1">
          <a:off x="49911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0</xdr:rowOff>
    </xdr:from>
    <xdr:to>
      <xdr:col>9</xdr:col>
      <xdr:colOff>0</xdr:colOff>
      <xdr:row>12</xdr:row>
      <xdr:rowOff>0</xdr:rowOff>
    </xdr:to>
    <xdr:sp>
      <xdr:nvSpPr>
        <xdr:cNvPr id="106" name="Line 108"/>
        <xdr:cNvSpPr>
          <a:spLocks/>
        </xdr:cNvSpPr>
      </xdr:nvSpPr>
      <xdr:spPr>
        <a:xfrm flipV="1">
          <a:off x="49911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107" name="Line 109"/>
        <xdr:cNvSpPr>
          <a:spLocks/>
        </xdr:cNvSpPr>
      </xdr:nvSpPr>
      <xdr:spPr>
        <a:xfrm flipV="1">
          <a:off x="55054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108" name="Line 110"/>
        <xdr:cNvSpPr>
          <a:spLocks/>
        </xdr:cNvSpPr>
      </xdr:nvSpPr>
      <xdr:spPr>
        <a:xfrm flipV="1">
          <a:off x="55054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7</xdr:col>
      <xdr:colOff>0</xdr:colOff>
      <xdr:row>10</xdr:row>
      <xdr:rowOff>0</xdr:rowOff>
    </xdr:to>
    <xdr:sp>
      <xdr:nvSpPr>
        <xdr:cNvPr id="109" name="Line 111"/>
        <xdr:cNvSpPr>
          <a:spLocks/>
        </xdr:cNvSpPr>
      </xdr:nvSpPr>
      <xdr:spPr>
        <a:xfrm flipV="1">
          <a:off x="39624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7</xdr:col>
      <xdr:colOff>0</xdr:colOff>
      <xdr:row>10</xdr:row>
      <xdr:rowOff>0</xdr:rowOff>
    </xdr:to>
    <xdr:sp>
      <xdr:nvSpPr>
        <xdr:cNvPr id="110" name="Line 112"/>
        <xdr:cNvSpPr>
          <a:spLocks/>
        </xdr:cNvSpPr>
      </xdr:nvSpPr>
      <xdr:spPr>
        <a:xfrm flipV="1">
          <a:off x="39624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8</xdr:col>
      <xdr:colOff>0</xdr:colOff>
      <xdr:row>10</xdr:row>
      <xdr:rowOff>0</xdr:rowOff>
    </xdr:to>
    <xdr:sp>
      <xdr:nvSpPr>
        <xdr:cNvPr id="111" name="Line 113"/>
        <xdr:cNvSpPr>
          <a:spLocks/>
        </xdr:cNvSpPr>
      </xdr:nvSpPr>
      <xdr:spPr>
        <a:xfrm flipV="1">
          <a:off x="44767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8</xdr:col>
      <xdr:colOff>0</xdr:colOff>
      <xdr:row>10</xdr:row>
      <xdr:rowOff>0</xdr:rowOff>
    </xdr:to>
    <xdr:sp>
      <xdr:nvSpPr>
        <xdr:cNvPr id="112" name="Line 114"/>
        <xdr:cNvSpPr>
          <a:spLocks/>
        </xdr:cNvSpPr>
      </xdr:nvSpPr>
      <xdr:spPr>
        <a:xfrm flipV="1">
          <a:off x="44767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9</xdr:col>
      <xdr:colOff>0</xdr:colOff>
      <xdr:row>10</xdr:row>
      <xdr:rowOff>0</xdr:rowOff>
    </xdr:to>
    <xdr:sp>
      <xdr:nvSpPr>
        <xdr:cNvPr id="113" name="Line 115"/>
        <xdr:cNvSpPr>
          <a:spLocks/>
        </xdr:cNvSpPr>
      </xdr:nvSpPr>
      <xdr:spPr>
        <a:xfrm flipV="1">
          <a:off x="49911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9</xdr:col>
      <xdr:colOff>0</xdr:colOff>
      <xdr:row>10</xdr:row>
      <xdr:rowOff>0</xdr:rowOff>
    </xdr:to>
    <xdr:sp>
      <xdr:nvSpPr>
        <xdr:cNvPr id="114" name="Line 116"/>
        <xdr:cNvSpPr>
          <a:spLocks/>
        </xdr:cNvSpPr>
      </xdr:nvSpPr>
      <xdr:spPr>
        <a:xfrm flipV="1">
          <a:off x="49911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10</xdr:col>
      <xdr:colOff>0</xdr:colOff>
      <xdr:row>10</xdr:row>
      <xdr:rowOff>0</xdr:rowOff>
    </xdr:to>
    <xdr:sp>
      <xdr:nvSpPr>
        <xdr:cNvPr id="115" name="Line 117"/>
        <xdr:cNvSpPr>
          <a:spLocks/>
        </xdr:cNvSpPr>
      </xdr:nvSpPr>
      <xdr:spPr>
        <a:xfrm flipV="1">
          <a:off x="55054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10</xdr:col>
      <xdr:colOff>0</xdr:colOff>
      <xdr:row>10</xdr:row>
      <xdr:rowOff>0</xdr:rowOff>
    </xdr:to>
    <xdr:sp>
      <xdr:nvSpPr>
        <xdr:cNvPr id="116" name="Line 118"/>
        <xdr:cNvSpPr>
          <a:spLocks/>
        </xdr:cNvSpPr>
      </xdr:nvSpPr>
      <xdr:spPr>
        <a:xfrm flipV="1">
          <a:off x="55054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0</xdr:rowOff>
    </xdr:from>
    <xdr:to>
      <xdr:col>6</xdr:col>
      <xdr:colOff>0</xdr:colOff>
      <xdr:row>8</xdr:row>
      <xdr:rowOff>0</xdr:rowOff>
    </xdr:to>
    <xdr:sp>
      <xdr:nvSpPr>
        <xdr:cNvPr id="117" name="Line 119"/>
        <xdr:cNvSpPr>
          <a:spLocks/>
        </xdr:cNvSpPr>
      </xdr:nvSpPr>
      <xdr:spPr>
        <a:xfrm flipV="1">
          <a:off x="34480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0</xdr:rowOff>
    </xdr:from>
    <xdr:to>
      <xdr:col>6</xdr:col>
      <xdr:colOff>0</xdr:colOff>
      <xdr:row>8</xdr:row>
      <xdr:rowOff>0</xdr:rowOff>
    </xdr:to>
    <xdr:sp>
      <xdr:nvSpPr>
        <xdr:cNvPr id="118" name="Line 120"/>
        <xdr:cNvSpPr>
          <a:spLocks/>
        </xdr:cNvSpPr>
      </xdr:nvSpPr>
      <xdr:spPr>
        <a:xfrm flipV="1">
          <a:off x="34480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7</xdr:col>
      <xdr:colOff>0</xdr:colOff>
      <xdr:row>8</xdr:row>
      <xdr:rowOff>0</xdr:rowOff>
    </xdr:to>
    <xdr:sp>
      <xdr:nvSpPr>
        <xdr:cNvPr id="119" name="Line 121"/>
        <xdr:cNvSpPr>
          <a:spLocks/>
        </xdr:cNvSpPr>
      </xdr:nvSpPr>
      <xdr:spPr>
        <a:xfrm flipV="1">
          <a:off x="39624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7</xdr:col>
      <xdr:colOff>0</xdr:colOff>
      <xdr:row>8</xdr:row>
      <xdr:rowOff>0</xdr:rowOff>
    </xdr:to>
    <xdr:sp>
      <xdr:nvSpPr>
        <xdr:cNvPr id="120" name="Line 122"/>
        <xdr:cNvSpPr>
          <a:spLocks/>
        </xdr:cNvSpPr>
      </xdr:nvSpPr>
      <xdr:spPr>
        <a:xfrm flipV="1">
          <a:off x="39624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8</xdr:row>
      <xdr:rowOff>0</xdr:rowOff>
    </xdr:to>
    <xdr:sp>
      <xdr:nvSpPr>
        <xdr:cNvPr id="121" name="Line 123"/>
        <xdr:cNvSpPr>
          <a:spLocks/>
        </xdr:cNvSpPr>
      </xdr:nvSpPr>
      <xdr:spPr>
        <a:xfrm flipV="1">
          <a:off x="44767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8</xdr:row>
      <xdr:rowOff>0</xdr:rowOff>
    </xdr:to>
    <xdr:sp>
      <xdr:nvSpPr>
        <xdr:cNvPr id="122" name="Line 124"/>
        <xdr:cNvSpPr>
          <a:spLocks/>
        </xdr:cNvSpPr>
      </xdr:nvSpPr>
      <xdr:spPr>
        <a:xfrm flipV="1">
          <a:off x="44767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9</xdr:col>
      <xdr:colOff>0</xdr:colOff>
      <xdr:row>8</xdr:row>
      <xdr:rowOff>0</xdr:rowOff>
    </xdr:to>
    <xdr:sp>
      <xdr:nvSpPr>
        <xdr:cNvPr id="123" name="Line 125"/>
        <xdr:cNvSpPr>
          <a:spLocks/>
        </xdr:cNvSpPr>
      </xdr:nvSpPr>
      <xdr:spPr>
        <a:xfrm flipV="1">
          <a:off x="49911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9</xdr:col>
      <xdr:colOff>0</xdr:colOff>
      <xdr:row>8</xdr:row>
      <xdr:rowOff>0</xdr:rowOff>
    </xdr:to>
    <xdr:sp>
      <xdr:nvSpPr>
        <xdr:cNvPr id="124" name="Line 126"/>
        <xdr:cNvSpPr>
          <a:spLocks/>
        </xdr:cNvSpPr>
      </xdr:nvSpPr>
      <xdr:spPr>
        <a:xfrm flipV="1">
          <a:off x="49911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10</xdr:col>
      <xdr:colOff>0</xdr:colOff>
      <xdr:row>8</xdr:row>
      <xdr:rowOff>0</xdr:rowOff>
    </xdr:to>
    <xdr:sp>
      <xdr:nvSpPr>
        <xdr:cNvPr id="125" name="Line 127"/>
        <xdr:cNvSpPr>
          <a:spLocks/>
        </xdr:cNvSpPr>
      </xdr:nvSpPr>
      <xdr:spPr>
        <a:xfrm flipV="1">
          <a:off x="55054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10</xdr:col>
      <xdr:colOff>0</xdr:colOff>
      <xdr:row>8</xdr:row>
      <xdr:rowOff>0</xdr:rowOff>
    </xdr:to>
    <xdr:sp>
      <xdr:nvSpPr>
        <xdr:cNvPr id="126" name="Line 128"/>
        <xdr:cNvSpPr>
          <a:spLocks/>
        </xdr:cNvSpPr>
      </xdr:nvSpPr>
      <xdr:spPr>
        <a:xfrm flipV="1">
          <a:off x="55054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27" name="Line 129"/>
        <xdr:cNvSpPr>
          <a:spLocks/>
        </xdr:cNvSpPr>
      </xdr:nvSpPr>
      <xdr:spPr>
        <a:xfrm flipV="1">
          <a:off x="29337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28" name="Line 130"/>
        <xdr:cNvSpPr>
          <a:spLocks/>
        </xdr:cNvSpPr>
      </xdr:nvSpPr>
      <xdr:spPr>
        <a:xfrm flipV="1">
          <a:off x="29337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29" name="Line 131"/>
        <xdr:cNvSpPr>
          <a:spLocks/>
        </xdr:cNvSpPr>
      </xdr:nvSpPr>
      <xdr:spPr>
        <a:xfrm flipV="1">
          <a:off x="34480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30" name="Line 132"/>
        <xdr:cNvSpPr>
          <a:spLocks/>
        </xdr:cNvSpPr>
      </xdr:nvSpPr>
      <xdr:spPr>
        <a:xfrm flipV="1">
          <a:off x="34480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1" name="Line 133"/>
        <xdr:cNvSpPr>
          <a:spLocks/>
        </xdr:cNvSpPr>
      </xdr:nvSpPr>
      <xdr:spPr>
        <a:xfrm flipV="1">
          <a:off x="39624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2" name="Line 134"/>
        <xdr:cNvSpPr>
          <a:spLocks/>
        </xdr:cNvSpPr>
      </xdr:nvSpPr>
      <xdr:spPr>
        <a:xfrm flipV="1">
          <a:off x="39624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33" name="Line 135"/>
        <xdr:cNvSpPr>
          <a:spLocks/>
        </xdr:cNvSpPr>
      </xdr:nvSpPr>
      <xdr:spPr>
        <a:xfrm flipV="1">
          <a:off x="44767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34" name="Line 136"/>
        <xdr:cNvSpPr>
          <a:spLocks/>
        </xdr:cNvSpPr>
      </xdr:nvSpPr>
      <xdr:spPr>
        <a:xfrm flipV="1">
          <a:off x="44767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135" name="Line 137"/>
        <xdr:cNvSpPr>
          <a:spLocks/>
        </xdr:cNvSpPr>
      </xdr:nvSpPr>
      <xdr:spPr>
        <a:xfrm flipV="1">
          <a:off x="49911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136" name="Line 138"/>
        <xdr:cNvSpPr>
          <a:spLocks/>
        </xdr:cNvSpPr>
      </xdr:nvSpPr>
      <xdr:spPr>
        <a:xfrm flipV="1">
          <a:off x="49911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137" name="Line 139"/>
        <xdr:cNvSpPr>
          <a:spLocks/>
        </xdr:cNvSpPr>
      </xdr:nvSpPr>
      <xdr:spPr>
        <a:xfrm flipV="1">
          <a:off x="55054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138" name="Line 140"/>
        <xdr:cNvSpPr>
          <a:spLocks/>
        </xdr:cNvSpPr>
      </xdr:nvSpPr>
      <xdr:spPr>
        <a:xfrm flipV="1">
          <a:off x="55054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895475" y="1666875"/>
          <a:ext cx="1038225" cy="10001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514350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933700" y="1676400"/>
          <a:ext cx="504825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0</xdr:rowOff>
    </xdr:from>
    <xdr:to>
      <xdr:col>7</xdr:col>
      <xdr:colOff>0</xdr:colOff>
      <xdr:row>5</xdr:row>
      <xdr:rowOff>228600</xdr:rowOff>
    </xdr:to>
    <xdr:sp>
      <xdr:nvSpPr>
        <xdr:cNvPr id="3" name="Line 12"/>
        <xdr:cNvSpPr>
          <a:spLocks/>
        </xdr:cNvSpPr>
      </xdr:nvSpPr>
      <xdr:spPr>
        <a:xfrm flipV="1">
          <a:off x="3467100" y="1666875"/>
          <a:ext cx="1000125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4" name="Line 19"/>
        <xdr:cNvSpPr>
          <a:spLocks/>
        </xdr:cNvSpPr>
      </xdr:nvSpPr>
      <xdr:spPr>
        <a:xfrm flipH="1">
          <a:off x="1895475" y="2657475"/>
          <a:ext cx="514350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514350</xdr:colOff>
      <xdr:row>10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1895475" y="1666875"/>
          <a:ext cx="2057400" cy="19907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219075</xdr:rowOff>
    </xdr:from>
    <xdr:to>
      <xdr:col>5</xdr:col>
      <xdr:colOff>9525</xdr:colOff>
      <xdr:row>16</xdr:row>
      <xdr:rowOff>9525</xdr:rowOff>
    </xdr:to>
    <xdr:sp>
      <xdr:nvSpPr>
        <xdr:cNvPr id="6" name="Line 21"/>
        <xdr:cNvSpPr>
          <a:spLocks/>
        </xdr:cNvSpPr>
      </xdr:nvSpPr>
      <xdr:spPr>
        <a:xfrm flipH="1">
          <a:off x="1895475" y="3619500"/>
          <a:ext cx="1552575" cy="1524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0</xdr:rowOff>
    </xdr:from>
    <xdr:to>
      <xdr:col>8</xdr:col>
      <xdr:colOff>0</xdr:colOff>
      <xdr:row>13</xdr:row>
      <xdr:rowOff>228600</xdr:rowOff>
    </xdr:to>
    <xdr:sp>
      <xdr:nvSpPr>
        <xdr:cNvPr id="7" name="Line 24"/>
        <xdr:cNvSpPr>
          <a:spLocks/>
        </xdr:cNvSpPr>
      </xdr:nvSpPr>
      <xdr:spPr>
        <a:xfrm flipH="1">
          <a:off x="1924050" y="1666875"/>
          <a:ext cx="3057525" cy="29527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6</xdr:col>
      <xdr:colOff>0</xdr:colOff>
      <xdr:row>18</xdr:row>
      <xdr:rowOff>0</xdr:rowOff>
    </xdr:to>
    <xdr:sp>
      <xdr:nvSpPr>
        <xdr:cNvPr id="8" name="Line 26"/>
        <xdr:cNvSpPr>
          <a:spLocks/>
        </xdr:cNvSpPr>
      </xdr:nvSpPr>
      <xdr:spPr>
        <a:xfrm flipH="1">
          <a:off x="2409825" y="4143375"/>
          <a:ext cx="1543050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9</xdr:col>
      <xdr:colOff>504825</xdr:colOff>
      <xdr:row>10</xdr:row>
      <xdr:rowOff>9525</xdr:rowOff>
    </xdr:to>
    <xdr:sp>
      <xdr:nvSpPr>
        <xdr:cNvPr id="9" name="Line 27"/>
        <xdr:cNvSpPr>
          <a:spLocks/>
        </xdr:cNvSpPr>
      </xdr:nvSpPr>
      <xdr:spPr>
        <a:xfrm flipH="1">
          <a:off x="4467225" y="2171700"/>
          <a:ext cx="1533525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504825</xdr:colOff>
      <xdr:row>10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3952875" y="1666875"/>
          <a:ext cx="2047875" cy="1981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9525</xdr:colOff>
      <xdr:row>8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3952875" y="1666875"/>
          <a:ext cx="1552575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6</xdr:row>
      <xdr:rowOff>9525</xdr:rowOff>
    </xdr:from>
    <xdr:to>
      <xdr:col>10</xdr:col>
      <xdr:colOff>0</xdr:colOff>
      <xdr:row>18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2914650" y="2667000"/>
          <a:ext cx="3095625" cy="2962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10</xdr:col>
      <xdr:colOff>0</xdr:colOff>
      <xdr:row>12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4981575" y="3162300"/>
          <a:ext cx="1028700" cy="981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9</xdr:col>
      <xdr:colOff>504825</xdr:colOff>
      <xdr:row>18</xdr:row>
      <xdr:rowOff>0</xdr:rowOff>
    </xdr:to>
    <xdr:sp>
      <xdr:nvSpPr>
        <xdr:cNvPr id="14" name="Line 32"/>
        <xdr:cNvSpPr>
          <a:spLocks/>
        </xdr:cNvSpPr>
      </xdr:nvSpPr>
      <xdr:spPr>
        <a:xfrm flipH="1">
          <a:off x="3962400" y="3648075"/>
          <a:ext cx="2038350" cy="1981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9525</xdr:colOff>
      <xdr:row>17</xdr:row>
      <xdr:rowOff>228600</xdr:rowOff>
    </xdr:to>
    <xdr:sp>
      <xdr:nvSpPr>
        <xdr:cNvPr id="15" name="Line 34"/>
        <xdr:cNvSpPr>
          <a:spLocks/>
        </xdr:cNvSpPr>
      </xdr:nvSpPr>
      <xdr:spPr>
        <a:xfrm flipV="1">
          <a:off x="4467225" y="5133975"/>
          <a:ext cx="523875" cy="4762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9</xdr:col>
      <xdr:colOff>504825</xdr:colOff>
      <xdr:row>18</xdr:row>
      <xdr:rowOff>0</xdr:rowOff>
    </xdr:to>
    <xdr:sp>
      <xdr:nvSpPr>
        <xdr:cNvPr id="16" name="Line 35"/>
        <xdr:cNvSpPr>
          <a:spLocks/>
        </xdr:cNvSpPr>
      </xdr:nvSpPr>
      <xdr:spPr>
        <a:xfrm flipV="1">
          <a:off x="4991100" y="4648200"/>
          <a:ext cx="1009650" cy="981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17" name="Line 36"/>
        <xdr:cNvSpPr>
          <a:spLocks/>
        </xdr:cNvSpPr>
      </xdr:nvSpPr>
      <xdr:spPr>
        <a:xfrm flipV="1">
          <a:off x="5495925" y="4143375"/>
          <a:ext cx="514350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8" name="Line 43"/>
        <xdr:cNvSpPr>
          <a:spLocks/>
        </xdr:cNvSpPr>
      </xdr:nvSpPr>
      <xdr:spPr>
        <a:xfrm flipV="1">
          <a:off x="6010275" y="562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0</xdr:colOff>
      <xdr:row>11</xdr:row>
      <xdr:rowOff>228600</xdr:rowOff>
    </xdr:to>
    <xdr:sp>
      <xdr:nvSpPr>
        <xdr:cNvPr id="19" name="Line 350"/>
        <xdr:cNvSpPr>
          <a:spLocks/>
        </xdr:cNvSpPr>
      </xdr:nvSpPr>
      <xdr:spPr>
        <a:xfrm flipV="1">
          <a:off x="1895475" y="3152775"/>
          <a:ext cx="1028700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228600</xdr:rowOff>
    </xdr:from>
    <xdr:to>
      <xdr:col>7</xdr:col>
      <xdr:colOff>0</xdr:colOff>
      <xdr:row>18</xdr:row>
      <xdr:rowOff>0</xdr:rowOff>
    </xdr:to>
    <xdr:sp>
      <xdr:nvSpPr>
        <xdr:cNvPr id="20" name="Line 406"/>
        <xdr:cNvSpPr>
          <a:spLocks/>
        </xdr:cNvSpPr>
      </xdr:nvSpPr>
      <xdr:spPr>
        <a:xfrm flipV="1">
          <a:off x="3448050" y="4619625"/>
          <a:ext cx="1019175" cy="10096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R74"/>
  <sheetViews>
    <sheetView showGridLines="0" zoomScale="75" zoomScaleNormal="75" workbookViewId="0" topLeftCell="A1">
      <selection activeCell="D22" sqref="D22"/>
    </sheetView>
  </sheetViews>
  <sheetFormatPr defaultColWidth="9.140625" defaultRowHeight="12.75"/>
  <cols>
    <col min="1" max="1" width="20.7109375" style="2" customWidth="1"/>
    <col min="2" max="2" width="7.7109375" style="2" customWidth="1"/>
    <col min="3" max="11" width="7.7109375" style="0" customWidth="1"/>
    <col min="12" max="12" width="10.28125" style="0" bestFit="1" customWidth="1"/>
    <col min="13" max="13" width="11.421875" style="0" bestFit="1" customWidth="1"/>
  </cols>
  <sheetData>
    <row r="1" spans="1:13" ht="31.5" customHeight="1" thickBot="1">
      <c r="A1" s="65" t="e">
        <f>TitillMóts</f>
        <v>#REF!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s="1" customFormat="1" ht="99.75" customHeight="1" thickBot="1">
      <c r="A2" s="16"/>
      <c r="B2" s="10" t="s">
        <v>13</v>
      </c>
      <c r="C2" s="33" t="e">
        <f>IF(VLOOKUP(1,Leikmenn,2)="","",VLOOKUP(1,Leikmenn,2))</f>
        <v>#REF!</v>
      </c>
      <c r="D2" s="33" t="e">
        <f>IF(VLOOKUP(2,Leikmenn,2)="","",VLOOKUP(2,Leikmenn,2))</f>
        <v>#REF!</v>
      </c>
      <c r="E2" s="33" t="e">
        <f>IF(VLOOKUP(3,Leikmenn,2)="","",VLOOKUP(3,Leikmenn,2))</f>
        <v>#REF!</v>
      </c>
      <c r="F2" s="33" t="e">
        <f>IF(VLOOKUP(4,Leikmenn,2)="","",VLOOKUP(4,Leikmenn,2))</f>
        <v>#REF!</v>
      </c>
      <c r="G2" s="33" t="e">
        <f>IF(VLOOKUP(5,Leikmenn,2)="","",VLOOKUP(5,Leikmenn,2))</f>
        <v>#REF!</v>
      </c>
      <c r="H2" s="33" t="e">
        <f>IF(VLOOKUP(6,Leikmenn,2)="","",VLOOKUP(6,Leikmenn,2))</f>
        <v>#REF!</v>
      </c>
      <c r="I2" s="33" t="e">
        <f>IF(VLOOKUP(7,Leikmenn,2)="","",VLOOKUP(7,Leikmenn,2))</f>
        <v>#REF!</v>
      </c>
      <c r="J2" s="33" t="e">
        <f>IF(VLOOKUP(8,Leikmenn,2)="","",VLOOKUP(8,Leikmenn,2))</f>
        <v>#REF!</v>
      </c>
      <c r="K2" s="3" t="s">
        <v>0</v>
      </c>
      <c r="L2" s="3" t="s">
        <v>1</v>
      </c>
      <c r="M2" s="34" t="s">
        <v>2</v>
      </c>
      <c r="O2" s="29"/>
      <c r="P2" s="29"/>
    </row>
    <row r="3" spans="1:16" ht="19.5" customHeight="1">
      <c r="A3" s="66" t="e">
        <f>IF(VLOOKUP(N3,Leikmenn,2)="","",VLOOKUP(N3,Leikmenn,2))</f>
        <v>#REF!</v>
      </c>
      <c r="B3" s="12" t="e">
        <f>IF(VLOOKUP(N3,Leikmenn,2)="","",VLOOKUP(N3,Leikmenn,4))</f>
        <v>#REF!</v>
      </c>
      <c r="C3" s="70"/>
      <c r="D3" s="4" t="e">
        <f aca="true" t="shared" si="0" ref="D3:J3">IF(VLOOKUP($N3,Leikmenn,$B$42+D43)="","",VLOOKUP($N3,Leikmenn,$B$42+D43))</f>
        <v>#REF!</v>
      </c>
      <c r="E3" s="4" t="e">
        <f t="shared" si="0"/>
        <v>#REF!</v>
      </c>
      <c r="F3" s="4" t="e">
        <f t="shared" si="0"/>
        <v>#REF!</v>
      </c>
      <c r="G3" s="4" t="e">
        <f t="shared" si="0"/>
        <v>#REF!</v>
      </c>
      <c r="H3" s="4" t="e">
        <f t="shared" si="0"/>
        <v>#REF!</v>
      </c>
      <c r="I3" s="4" t="e">
        <f t="shared" si="0"/>
        <v>#REF!</v>
      </c>
      <c r="J3" s="4" t="e">
        <f t="shared" si="0"/>
        <v>#REF!</v>
      </c>
      <c r="K3" s="11" t="e">
        <f>SUM(C3:J3)</f>
        <v>#REF!</v>
      </c>
      <c r="L3" s="14" t="e">
        <f>SUM(B3:J3)</f>
        <v>#REF!</v>
      </c>
      <c r="M3" s="63" t="e">
        <f>IF(L4=0,"",RANK(L4,#REF!,0))</f>
        <v>#REF!</v>
      </c>
      <c r="N3">
        <v>1</v>
      </c>
      <c r="O3" s="17"/>
      <c r="P3" s="17"/>
    </row>
    <row r="4" spans="1:16" s="7" customFormat="1" ht="19.5" customHeight="1" thickBot="1">
      <c r="A4" s="67"/>
      <c r="B4" s="46" t="e">
        <f>IF(VLOOKUP(N4,Leikmenn,2)="","",VLOOKUP(N4,Leikmenn,5))</f>
        <v>#REF!</v>
      </c>
      <c r="C4" s="71"/>
      <c r="D4" s="5" t="e">
        <f>IF(OR(D3="",C5=""),"",IF(D3&gt;C5,Bónus,IF(D3=C5,Bónus/2,"0")))</f>
        <v>#REF!</v>
      </c>
      <c r="E4" s="5" t="e">
        <f>IF(OR(E3="",C7=""),"",IF(E3&gt;C7,Bónus,IF(E3=C7,Bónus/2,"0")))</f>
        <v>#REF!</v>
      </c>
      <c r="F4" s="31" t="e">
        <f>IF(OR(F3="",C9=""),"",IF(F3&gt;C9,Bónus,IF(F3=C9,Bónus/2,"0")))</f>
        <v>#REF!</v>
      </c>
      <c r="G4" s="31" t="e">
        <f>IF(OR(G3="",C11=""),"",IF(G3&gt;C11,Bónus,IF(G3=C11,Bónus/2,"0")))</f>
        <v>#REF!</v>
      </c>
      <c r="H4" s="31" t="e">
        <f>IF(OR(H3="",C13=""),"",IF(H3&gt;C13,Bónus,IF(H3=C13,Bónus/2,"0")))</f>
        <v>#REF!</v>
      </c>
      <c r="I4" s="31" t="e">
        <f>IF(OR(I3="",C15=""),"",IF(I3&gt;C15,Bónus,IF(I3=C15,Bónus/2,"0")))</f>
        <v>#REF!</v>
      </c>
      <c r="J4" s="31" t="e">
        <f>IF(OR(J3="",C17=""),"",IF(J3&gt;C17,Bónus,IF(J3=C17,Bónus/2,"0")))</f>
        <v>#REF!</v>
      </c>
      <c r="K4" s="36" t="e">
        <f>SUM(C4:J4)+VLOOKUP(1,Leikmenn,12)</f>
        <v>#REF!</v>
      </c>
      <c r="L4" s="15" t="e">
        <f>SUM(L3+K4)</f>
        <v>#REF!</v>
      </c>
      <c r="M4" s="64"/>
      <c r="N4">
        <v>1</v>
      </c>
      <c r="O4" s="30"/>
      <c r="P4" s="30"/>
    </row>
    <row r="5" spans="1:16" s="6" customFormat="1" ht="19.5" customHeight="1">
      <c r="A5" s="66" t="e">
        <f>IF(VLOOKUP(N5,Leikmenn,2)="","",VLOOKUP(N5,Leikmenn,2))</f>
        <v>#REF!</v>
      </c>
      <c r="B5" s="12" t="e">
        <f>IF(VLOOKUP(N5,Leikmenn,2)="","",VLOOKUP(N5,Leikmenn,4))</f>
        <v>#REF!</v>
      </c>
      <c r="C5" s="4" t="e">
        <f>IF(VLOOKUP($N5,Leikmenn,$B$42+C45)="","",VLOOKUP($N5,Leikmenn,$B$42+C45))</f>
        <v>#REF!</v>
      </c>
      <c r="D5" s="68"/>
      <c r="E5" s="4" t="e">
        <f aca="true" t="shared" si="1" ref="E5:J5">IF(VLOOKUP($N5,Leikmenn,$B$42+E45)="","",VLOOKUP($N5,Leikmenn,$B$42+E45))</f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11" t="e">
        <f>SUM(C5:J5)</f>
        <v>#REF!</v>
      </c>
      <c r="L5" s="14" t="e">
        <f>SUM(B5:J5)</f>
        <v>#REF!</v>
      </c>
      <c r="M5" s="63" t="e">
        <f>IF(L6=0,"",RANK(L6,#REF!,0))</f>
        <v>#REF!</v>
      </c>
      <c r="N5">
        <v>2</v>
      </c>
      <c r="O5" s="19"/>
      <c r="P5" s="19"/>
    </row>
    <row r="6" spans="1:16" s="7" customFormat="1" ht="19.5" customHeight="1" thickBot="1">
      <c r="A6" s="67"/>
      <c r="B6" s="46" t="e">
        <f>IF(VLOOKUP(N6,Leikmenn,2)="","",VLOOKUP(N6,Leikmenn,5))</f>
        <v>#REF!</v>
      </c>
      <c r="C6" s="5" t="e">
        <f>IF(OR(D3="",C5=""),"",IF(D3&lt;C5,Bónus,IF(D3=C5,Bónus/2,"0")))</f>
        <v>#REF!</v>
      </c>
      <c r="D6" s="69"/>
      <c r="E6" s="5" t="e">
        <f>IF(OR(E5="",D7=""),"",IF(E5&gt;D7,Bónus,IF(E5=D7,Bónus/2,"0")))</f>
        <v>#REF!</v>
      </c>
      <c r="F6" s="31" t="e">
        <f>IF(OR(F5="",D9=""),"",IF(F5&gt;D9,Bónus,IF(F5=D9,Bónus/2,"0")))</f>
        <v>#REF!</v>
      </c>
      <c r="G6" s="31" t="e">
        <f>IF(OR(G5="",D11=""),"",IF(G5&gt;D11,Bónus,IF(G5=D11,Bónus/2,"0")))</f>
        <v>#REF!</v>
      </c>
      <c r="H6" s="31" t="e">
        <f>IF(OR(H5="",D13=""),"",IF(H5&gt;D13,Bónus,IF(H5=D13,Bónus/2,"0")))</f>
        <v>#REF!</v>
      </c>
      <c r="I6" s="31" t="e">
        <f>IF(OR(I5="",D15=""),"",IF(I5&gt;D15,Bónus,IF(I5=D15,Bónus/2,"0")))</f>
        <v>#REF!</v>
      </c>
      <c r="J6" s="31" t="e">
        <f>IF(OR(J5="",D17=""),"",IF(J5&gt;D17,Bónus,IF(J5=D17,Bónus/2,"0")))</f>
        <v>#REF!</v>
      </c>
      <c r="K6" s="13" t="e">
        <f>SUM(C6:J6)+VLOOKUP(2,Leikmenn,12)</f>
        <v>#REF!</v>
      </c>
      <c r="L6" s="15" t="e">
        <f>SUM(L5+K6)</f>
        <v>#REF!</v>
      </c>
      <c r="M6" s="64"/>
      <c r="N6">
        <v>2</v>
      </c>
      <c r="O6" s="30"/>
      <c r="P6" s="30"/>
    </row>
    <row r="7" spans="1:16" s="6" customFormat="1" ht="19.5" customHeight="1">
      <c r="A7" s="66" t="e">
        <f>IF(VLOOKUP(N7,Leikmenn,2)="","",VLOOKUP(N7,Leikmenn,2))</f>
        <v>#REF!</v>
      </c>
      <c r="B7" s="12" t="e">
        <f>IF(VLOOKUP(N7,Leikmenn,2)="","",VLOOKUP(N7,Leikmenn,4))</f>
        <v>#REF!</v>
      </c>
      <c r="C7" s="4" t="e">
        <f>IF(VLOOKUP($N7,Leikmenn,$B$42+C47)="","",VLOOKUP($N7,Leikmenn,$B$42+C47))</f>
        <v>#REF!</v>
      </c>
      <c r="D7" s="4" t="e">
        <f>IF(VLOOKUP($N7,Leikmenn,$B$42+D47)="","",VLOOKUP($N7,Leikmenn,$B$42+D47))</f>
        <v>#REF!</v>
      </c>
      <c r="E7" s="68"/>
      <c r="F7" s="4" t="e">
        <f>IF(VLOOKUP($N7,Leikmenn,$B$42+F47)="","",VLOOKUP($N7,Leikmenn,$B$42+F47))</f>
        <v>#REF!</v>
      </c>
      <c r="G7" s="4" t="e">
        <f>IF(VLOOKUP($N7,Leikmenn,$B$42+G47)="","",VLOOKUP($N7,Leikmenn,$B$42+G47))</f>
        <v>#REF!</v>
      </c>
      <c r="H7" s="4" t="e">
        <f>IF(VLOOKUP($N7,Leikmenn,$B$42+H47)="","",VLOOKUP($N7,Leikmenn,$B$42+H47))</f>
        <v>#REF!</v>
      </c>
      <c r="I7" s="4" t="e">
        <f>IF(VLOOKUP($N7,Leikmenn,$B$42+I47)="","",VLOOKUP($N7,Leikmenn,$B$42+I47))</f>
        <v>#REF!</v>
      </c>
      <c r="J7" s="4" t="e">
        <f>IF(VLOOKUP($N7,Leikmenn,$B$42+J47)="","",VLOOKUP($N7,Leikmenn,$B$42+J47))</f>
        <v>#REF!</v>
      </c>
      <c r="K7" s="11" t="e">
        <f>SUM(C7:J7)</f>
        <v>#REF!</v>
      </c>
      <c r="L7" s="14" t="e">
        <f>SUM(B7:J7)</f>
        <v>#REF!</v>
      </c>
      <c r="M7" s="63" t="e">
        <f>IF(L8=0,"",RANK(L8,#REF!,0))</f>
        <v>#REF!</v>
      </c>
      <c r="N7">
        <v>3</v>
      </c>
      <c r="O7" s="19"/>
      <c r="P7" s="19"/>
    </row>
    <row r="8" spans="1:16" s="7" customFormat="1" ht="19.5" customHeight="1" thickBot="1">
      <c r="A8" s="67"/>
      <c r="B8" s="46" t="e">
        <f>IF(VLOOKUP(N8,Leikmenn,2)="","",VLOOKUP(N8,Leikmenn,5))</f>
        <v>#REF!</v>
      </c>
      <c r="C8" s="5" t="e">
        <f>IF(OR(E3="",C7=""),"",IF(E3&lt;C7,Bónus,IF(E3=C7,Bónus/2,"0")))</f>
        <v>#REF!</v>
      </c>
      <c r="D8" s="5" t="e">
        <f>IF(OR(E5="",D7=""),"",IF(E5&lt;D7,Bónus,IF(E5=D7,Bónus/2,"0")))</f>
        <v>#REF!</v>
      </c>
      <c r="E8" s="69"/>
      <c r="F8" s="31" t="e">
        <f>IF(OR(F7="",E9=""),"",IF(F7&gt;E9,Bónus,IF(F7=E9,Bónus/2,"0")))</f>
        <v>#REF!</v>
      </c>
      <c r="G8" s="31" t="e">
        <f>IF(OR(G7="",E11=""),"",IF(G7&gt;E11,Bónus,IF(G7=E11,Bónus/2,"0")))</f>
        <v>#REF!</v>
      </c>
      <c r="H8" s="31" t="e">
        <f>IF(OR(H7="",E13=""),"",IF(H7&gt;E13,Bónus,IF(H7=E13,Bónus/2,"0")))</f>
        <v>#REF!</v>
      </c>
      <c r="I8" s="31" t="e">
        <f>IF(OR(I7="",E15=""),"",IF(I7&gt;E15,Bónus,IF(I7=E15,Bónus/2,"0")))</f>
        <v>#REF!</v>
      </c>
      <c r="J8" s="31" t="e">
        <f>IF(OR(J7="",E17=""),"",IF(J7&gt;E17,Bónus,IF(J7=E17,Bónus/2,"0")))</f>
        <v>#REF!</v>
      </c>
      <c r="K8" s="13" t="e">
        <f>SUM(C8:J8)+VLOOKUP(3,Leikmenn,12)</f>
        <v>#REF!</v>
      </c>
      <c r="L8" s="15" t="e">
        <f>SUM(L7+K8)</f>
        <v>#REF!</v>
      </c>
      <c r="M8" s="64"/>
      <c r="N8">
        <v>3</v>
      </c>
      <c r="O8" s="30"/>
      <c r="P8" s="30"/>
    </row>
    <row r="9" spans="1:14" s="6" customFormat="1" ht="19.5" customHeight="1">
      <c r="A9" s="66" t="e">
        <f>IF(VLOOKUP(N9,Leikmenn,2)="","",VLOOKUP(N9,Leikmenn,2))</f>
        <v>#REF!</v>
      </c>
      <c r="B9" s="12" t="e">
        <f>IF(VLOOKUP(N9,Leikmenn,2)="","",VLOOKUP(N9,Leikmenn,4))</f>
        <v>#REF!</v>
      </c>
      <c r="C9" s="4" t="e">
        <f>IF(VLOOKUP($N9,Leikmenn,$B$42+C49)="","",VLOOKUP($N9,Leikmenn,$B$42+C49))</f>
        <v>#REF!</v>
      </c>
      <c r="D9" s="4" t="e">
        <f>IF(VLOOKUP($N9,Leikmenn,$B$42+D49)="","",VLOOKUP($N9,Leikmenn,$B$42+D49))</f>
        <v>#REF!</v>
      </c>
      <c r="E9" s="4" t="e">
        <f>IF(VLOOKUP($N9,Leikmenn,$B$42+E49)="","",VLOOKUP($N9,Leikmenn,$B$42+E49))</f>
        <v>#REF!</v>
      </c>
      <c r="F9" s="68"/>
      <c r="G9" s="4" t="e">
        <f>IF(VLOOKUP($N9,Leikmenn,$B$42+G49)="","",VLOOKUP($N9,Leikmenn,$B$42+G49))</f>
        <v>#REF!</v>
      </c>
      <c r="H9" s="4" t="e">
        <f>IF(VLOOKUP($N9,Leikmenn,$B$42+H49)="","",VLOOKUP($N9,Leikmenn,$B$42+H49))</f>
        <v>#REF!</v>
      </c>
      <c r="I9" s="4" t="e">
        <f>IF(VLOOKUP($N9,Leikmenn,$B$42+I49)="","",VLOOKUP($N9,Leikmenn,$B$42+I49))</f>
        <v>#REF!</v>
      </c>
      <c r="J9" s="4" t="e">
        <f>IF(VLOOKUP($N9,Leikmenn,$B$42+J49)="","",VLOOKUP($N9,Leikmenn,$B$42+J49))</f>
        <v>#REF!</v>
      </c>
      <c r="K9" s="11" t="e">
        <f>SUM(C9:J9)</f>
        <v>#REF!</v>
      </c>
      <c r="L9" s="14" t="e">
        <f>SUM(B9:J9)</f>
        <v>#REF!</v>
      </c>
      <c r="M9" s="63" t="e">
        <f>IF(L10=0,"",RANK(L10,#REF!,0))</f>
        <v>#REF!</v>
      </c>
      <c r="N9">
        <v>4</v>
      </c>
    </row>
    <row r="10" spans="1:14" s="7" customFormat="1" ht="19.5" customHeight="1" thickBot="1">
      <c r="A10" s="67"/>
      <c r="B10" s="46" t="e">
        <f>IF(VLOOKUP(N10,Leikmenn,2)="","",VLOOKUP(N10,Leikmenn,5))</f>
        <v>#REF!</v>
      </c>
      <c r="C10" s="31" t="e">
        <f>IF(OR(F3="",C9=""),"",IF(F3&lt;C9,Bónus,IF(F3=C9,Bónus/2,"0")))</f>
        <v>#REF!</v>
      </c>
      <c r="D10" s="31" t="e">
        <f>IF(OR(F5="",D9=""),"",IF(F5&lt;D9,Bónus,IF(F5=D9,Bónus/2,"0")))</f>
        <v>#REF!</v>
      </c>
      <c r="E10" s="31" t="e">
        <f>IF(OR(F7="",E9=""),"",IF(F7&lt;E9,Bónus,IF(F7=E9,Bónus/2,"0")))</f>
        <v>#REF!</v>
      </c>
      <c r="F10" s="69"/>
      <c r="G10" s="5" t="e">
        <f>IF(OR(G9="",F11=""),"",IF(G9&gt;F11,Bónus,IF(G9=F11,Bónus/2,"0")))</f>
        <v>#REF!</v>
      </c>
      <c r="H10" s="5" t="e">
        <f>IF(OR(H9="",F13=""),"",IF(H9&gt;F13,Bónus,IF(H9=F13,Bónus/2,"0")))</f>
        <v>#REF!</v>
      </c>
      <c r="I10" s="5" t="e">
        <f>IF(OR(I9="",F15=""),"",IF(I9&gt;F15,Bónus,IF(I9=F15,Bónus/2,"0")))</f>
        <v>#REF!</v>
      </c>
      <c r="J10" s="5" t="e">
        <f>IF(OR(J9="",F17=""),"",IF(J9&gt;F17,Bónus,IF(J9=F17,Bónus/2,"0")))</f>
        <v>#REF!</v>
      </c>
      <c r="K10" s="13" t="e">
        <f>SUM(C10:J10)+VLOOKUP(4,Leikmenn,12)</f>
        <v>#REF!</v>
      </c>
      <c r="L10" s="15" t="e">
        <f>SUM(L9+K10)</f>
        <v>#REF!</v>
      </c>
      <c r="M10" s="64"/>
      <c r="N10">
        <v>4</v>
      </c>
    </row>
    <row r="11" spans="1:14" s="6" customFormat="1" ht="19.5" customHeight="1">
      <c r="A11" s="66" t="e">
        <f>IF(VLOOKUP(N11,Leikmenn,2)="","",VLOOKUP(N11,Leikmenn,2))</f>
        <v>#REF!</v>
      </c>
      <c r="B11" s="12" t="e">
        <f>IF(VLOOKUP(N11,Leikmenn,2)="","",VLOOKUP(N11,Leikmenn,4))</f>
        <v>#REF!</v>
      </c>
      <c r="C11" s="4" t="e">
        <f>IF(VLOOKUP($N11,Leikmenn,$B$42+C51)="","",VLOOKUP($N11,Leikmenn,$B$42+C51))</f>
        <v>#REF!</v>
      </c>
      <c r="D11" s="4" t="e">
        <f>IF(VLOOKUP($N11,Leikmenn,$B$42+D51)="","",VLOOKUP($N11,Leikmenn,$B$42+D51))</f>
        <v>#REF!</v>
      </c>
      <c r="E11" s="4" t="e">
        <f>IF(VLOOKUP($N11,Leikmenn,$B$42+E51)="","",VLOOKUP($N11,Leikmenn,$B$42+E51))</f>
        <v>#REF!</v>
      </c>
      <c r="F11" s="4" t="e">
        <f>IF(VLOOKUP($N11,Leikmenn,$B$42+F51)="","",VLOOKUP($N11,Leikmenn,$B$42+F51))</f>
        <v>#REF!</v>
      </c>
      <c r="G11" s="68"/>
      <c r="H11" s="4" t="e">
        <f>IF(VLOOKUP($N11,Leikmenn,$B$42+H51)="","",VLOOKUP($N11,Leikmenn,$B$42+H51))</f>
        <v>#REF!</v>
      </c>
      <c r="I11" s="4" t="e">
        <f>IF(VLOOKUP($N11,Leikmenn,$B$42+I51)="","",VLOOKUP($N11,Leikmenn,$B$42+I51))</f>
        <v>#REF!</v>
      </c>
      <c r="J11" s="4" t="e">
        <f>IF(VLOOKUP($N11,Leikmenn,$B$42+J51)="","",VLOOKUP($N11,Leikmenn,$B$42+J51))</f>
        <v>#REF!</v>
      </c>
      <c r="K11" s="11" t="e">
        <f>SUM(C11:J11)</f>
        <v>#REF!</v>
      </c>
      <c r="L11" s="14" t="e">
        <f>SUM(B11:J11)</f>
        <v>#REF!</v>
      </c>
      <c r="M11" s="63" t="e">
        <f>IF(L12=0,"",RANK(L12,#REF!,0))</f>
        <v>#REF!</v>
      </c>
      <c r="N11">
        <v>5</v>
      </c>
    </row>
    <row r="12" spans="1:14" s="7" customFormat="1" ht="19.5" customHeight="1" thickBot="1">
      <c r="A12" s="67"/>
      <c r="B12" s="46" t="e">
        <f>IF(VLOOKUP(N12,Leikmenn,2)="","",VLOOKUP(N12,Leikmenn,5))</f>
        <v>#REF!</v>
      </c>
      <c r="C12" s="31" t="e">
        <f>IF(OR(G3="",C11=""),"",IF(G3&lt;C11,Bónus,IF(G3=C11,Bónus/2,"0")))</f>
        <v>#REF!</v>
      </c>
      <c r="D12" s="31" t="e">
        <f>IF(OR(G5="",D11=""),"",IF(G5&lt;D11,Bónus,IF(G5=D11,Bónus/2,"0")))</f>
        <v>#REF!</v>
      </c>
      <c r="E12" s="31" t="e">
        <f>IF(OR(G7="",E11=""),"",IF(G7&lt;E11,Bónus,IF(G7=E11,Bónus/2,"0")))</f>
        <v>#REF!</v>
      </c>
      <c r="F12" s="5" t="e">
        <f>IF(OR(G9="",F11=""),"",IF(G9&lt;F11,Bónus,IF(G9=F11,Bónus/2,"0")))</f>
        <v>#REF!</v>
      </c>
      <c r="G12" s="69"/>
      <c r="H12" s="5" t="e">
        <f>IF(OR(H11="",G13=""),"",IF(H11&gt;G13,Bónus,IF(H11=G13,Bónus/2,"0")))</f>
        <v>#REF!</v>
      </c>
      <c r="I12" s="31" t="e">
        <f>IF(OR(I11="",G15=""),"",IF(I11&gt;G15,Bónus,IF(I11=G15,Bónus/2,"0")))</f>
        <v>#REF!</v>
      </c>
      <c r="J12" s="5" t="e">
        <f>IF(OR(J11="",G17=""),"",IF(J11&gt;G17,Bónus,IF(J11=G17,Bónus/2,"0")))</f>
        <v>#REF!</v>
      </c>
      <c r="K12" s="13" t="e">
        <f>SUM(C12:J12)+VLOOKUP(5,Leikmenn,12)</f>
        <v>#REF!</v>
      </c>
      <c r="L12" s="15" t="e">
        <f>SUM(L11+K12)</f>
        <v>#REF!</v>
      </c>
      <c r="M12" s="64"/>
      <c r="N12">
        <v>5</v>
      </c>
    </row>
    <row r="13" spans="1:14" s="6" customFormat="1" ht="19.5" customHeight="1">
      <c r="A13" s="66" t="e">
        <f>IF(VLOOKUP(N13,Leikmenn,2)="","",VLOOKUP(N13,Leikmenn,2))</f>
        <v>#REF!</v>
      </c>
      <c r="B13" s="12" t="e">
        <f>IF(VLOOKUP(N13,Leikmenn,2)="","",VLOOKUP(N13,Leikmenn,4))</f>
        <v>#REF!</v>
      </c>
      <c r="C13" s="4" t="e">
        <f>IF(VLOOKUP($N13,Leikmenn,$B$42+C53)="","",VLOOKUP($N13,Leikmenn,$B$42+C53))</f>
        <v>#REF!</v>
      </c>
      <c r="D13" s="4" t="e">
        <f>IF(VLOOKUP($N13,Leikmenn,$B$42+D53)="","",VLOOKUP($N13,Leikmenn,$B$42+D53))</f>
        <v>#REF!</v>
      </c>
      <c r="E13" s="4" t="e">
        <f>IF(VLOOKUP($N13,Leikmenn,$B$42+E53)="","",VLOOKUP($N13,Leikmenn,$B$42+E53))</f>
        <v>#REF!</v>
      </c>
      <c r="F13" s="4" t="e">
        <f>IF(VLOOKUP($N13,Leikmenn,$B$42+F53)="","",VLOOKUP($N13,Leikmenn,$B$42+F53))</f>
        <v>#REF!</v>
      </c>
      <c r="G13" s="4" t="e">
        <f>IF(VLOOKUP($N13,Leikmenn,$B$42+G53)="","",VLOOKUP($N13,Leikmenn,$B$42+G53))</f>
        <v>#REF!</v>
      </c>
      <c r="H13" s="68"/>
      <c r="I13" s="4" t="e">
        <f>IF(VLOOKUP($N13,Leikmenn,$B$42+I53)="","",VLOOKUP($N13,Leikmenn,$B$42+I53))</f>
        <v>#REF!</v>
      </c>
      <c r="J13" s="4" t="e">
        <f>IF(VLOOKUP($N13,Leikmenn,$B$42+J53)="","",VLOOKUP($N13,Leikmenn,$B$42+J53))</f>
        <v>#REF!</v>
      </c>
      <c r="K13" s="11" t="e">
        <f>SUM(C13:J13)</f>
        <v>#REF!</v>
      </c>
      <c r="L13" s="14" t="e">
        <f>SUM(B13:J13)</f>
        <v>#REF!</v>
      </c>
      <c r="M13" s="63" t="e">
        <f>IF(L14=0,"",RANK(L14,#REF!,0))</f>
        <v>#REF!</v>
      </c>
      <c r="N13">
        <v>6</v>
      </c>
    </row>
    <row r="14" spans="1:14" s="7" customFormat="1" ht="19.5" customHeight="1" thickBot="1">
      <c r="A14" s="67"/>
      <c r="B14" s="46" t="e">
        <f>IF(VLOOKUP(N14,Leikmenn,2)="","",VLOOKUP(N14,Leikmenn,5))</f>
        <v>#REF!</v>
      </c>
      <c r="C14" s="31" t="e">
        <f>IF(OR(H3="",C13=""),"",IF(H3&lt;C13,Bónus,IF(H3=C13,Bónus/2,"0")))</f>
        <v>#REF!</v>
      </c>
      <c r="D14" s="31" t="e">
        <f>IF(OR(H5="",D13=""),"",IF(H5&lt;D13,Bónus,IF(H5=D13,Bónus/2,"0")))</f>
        <v>#REF!</v>
      </c>
      <c r="E14" s="31" t="e">
        <f>IF(OR(H7="",E13=""),"",IF(H7&lt;E13,Bónus,IF(H7=E13,Bónus/2,"0")))</f>
        <v>#REF!</v>
      </c>
      <c r="F14" s="5" t="e">
        <f>IF(OR(H9="",F13=""),"",IF(H9&lt;F13,Bónus,IF(H9=F13,Bónus/2,"0")))</f>
        <v>#REF!</v>
      </c>
      <c r="G14" s="5" t="e">
        <f>IF(OR(H11="",G13=""),"",IF(H11&lt;G13,Bónus,IF(H11=G13,Bónus/2,"0")))</f>
        <v>#REF!</v>
      </c>
      <c r="H14" s="69"/>
      <c r="I14" s="5" t="e">
        <f>IF(OR(I13="",H15=""),"",IF(I13&gt;H15,Bónus,IF(I13=H15,Bónus/2,"0")))</f>
        <v>#REF!</v>
      </c>
      <c r="J14" s="5" t="e">
        <f>IF(OR(J13="",H17=""),"",IF(J13&gt;H17,Bónus,IF(J13=H17,Bónus/2,"0")))</f>
        <v>#REF!</v>
      </c>
      <c r="K14" s="13" t="e">
        <f>SUM(C14:J14)+VLOOKUP(6,Leikmenn,12)</f>
        <v>#REF!</v>
      </c>
      <c r="L14" s="15" t="e">
        <f>SUM(L13+K14)</f>
        <v>#REF!</v>
      </c>
      <c r="M14" s="64"/>
      <c r="N14">
        <v>6</v>
      </c>
    </row>
    <row r="15" spans="1:14" s="6" customFormat="1" ht="19.5" customHeight="1">
      <c r="A15" s="66" t="e">
        <f>IF(VLOOKUP(N15,Leikmenn,2)="","",VLOOKUP(N15,Leikmenn,2))</f>
        <v>#REF!</v>
      </c>
      <c r="B15" s="12" t="e">
        <f>IF(VLOOKUP(N15,Leikmenn,2)="","",VLOOKUP(N15,Leikmenn,4))</f>
        <v>#REF!</v>
      </c>
      <c r="C15" s="4" t="e">
        <f aca="true" t="shared" si="2" ref="C15:H15">IF(VLOOKUP($N15,Leikmenn,$B$42+C55)="","",VLOOKUP($N15,Leikmenn,$B$42+C55))</f>
        <v>#REF!</v>
      </c>
      <c r="D15" s="4" t="e">
        <f t="shared" si="2"/>
        <v>#REF!</v>
      </c>
      <c r="E15" s="4" t="e">
        <f t="shared" si="2"/>
        <v>#REF!</v>
      </c>
      <c r="F15" s="4" t="e">
        <f t="shared" si="2"/>
        <v>#REF!</v>
      </c>
      <c r="G15" s="4" t="e">
        <f t="shared" si="2"/>
        <v>#REF!</v>
      </c>
      <c r="H15" s="4" t="e">
        <f t="shared" si="2"/>
        <v>#REF!</v>
      </c>
      <c r="I15" s="68"/>
      <c r="J15" s="4" t="e">
        <f>IF(VLOOKUP($N15,Leikmenn,$B$42+J55)="","",VLOOKUP($N15,Leikmenn,$B$42+J55))</f>
        <v>#REF!</v>
      </c>
      <c r="K15" s="11" t="e">
        <f>SUM(C15:J15)</f>
        <v>#REF!</v>
      </c>
      <c r="L15" s="14" t="e">
        <f>SUM(B15:J15)</f>
        <v>#REF!</v>
      </c>
      <c r="M15" s="63" t="e">
        <f>IF(L16=0,"",RANK(L16,#REF!,0))</f>
        <v>#REF!</v>
      </c>
      <c r="N15">
        <v>7</v>
      </c>
    </row>
    <row r="16" spans="1:14" s="7" customFormat="1" ht="19.5" customHeight="1" thickBot="1">
      <c r="A16" s="67"/>
      <c r="B16" s="46" t="e">
        <f>IF(VLOOKUP(N16,Leikmenn,2)="","",VLOOKUP(N16,Leikmenn,5))</f>
        <v>#REF!</v>
      </c>
      <c r="C16" s="31" t="e">
        <f>IF(OR(I3="",C15=""),"",IF(I3&lt;C15,Bónus,IF(I3=C15,Bónus/2,"0")))</f>
        <v>#REF!</v>
      </c>
      <c r="D16" s="31" t="e">
        <f>IF(OR(I5="",D15=""),"",IF(I5&lt;D15,Bónus,IF(I5=D15,Bónus/2,"0")))</f>
        <v>#REF!</v>
      </c>
      <c r="E16" s="31" t="e">
        <f>IF(OR(I7="",E15=""),"",IF(I7&lt;E15,Bónus,IF(I7=E15,Bónus/2,"0")))</f>
        <v>#REF!</v>
      </c>
      <c r="F16" s="5" t="e">
        <f>IF(OR(I9="",F15=""),"",IF(I9&lt;F15,Bónus,IF(I9=F15,Bónus/2,"0")))</f>
        <v>#REF!</v>
      </c>
      <c r="G16" s="31" t="e">
        <f>IF(OR(I11="",G15=""),"",IF(I11&lt;G15,Bónus,IF(I11=G15,Bónus/2,"0")))</f>
        <v>#REF!</v>
      </c>
      <c r="H16" s="5" t="e">
        <f>IF(OR(I13="",H15=""),"",IF(I13&lt;H15,Bónus,IF(I13=H15,Bónus/2,"0")))</f>
        <v>#REF!</v>
      </c>
      <c r="I16" s="69"/>
      <c r="J16" s="5" t="e">
        <f>IF(OR(J15="",I17=""),"",IF(J15&gt;I17,Bónus,IF(J15=I17,Bónus/2,"0")))</f>
        <v>#REF!</v>
      </c>
      <c r="K16" s="13" t="e">
        <f>SUM(C16:J16)+VLOOKUP(7,Leikmenn,12)</f>
        <v>#REF!</v>
      </c>
      <c r="L16" s="15" t="e">
        <f>SUM(L15+K16)</f>
        <v>#REF!</v>
      </c>
      <c r="M16" s="64"/>
      <c r="N16">
        <v>7</v>
      </c>
    </row>
    <row r="17" spans="1:14" s="6" customFormat="1" ht="19.5" customHeight="1">
      <c r="A17" s="66" t="e">
        <f>IF(VLOOKUP(N17,Leikmenn,2)="","",VLOOKUP(N17,Leikmenn,2))</f>
        <v>#REF!</v>
      </c>
      <c r="B17" s="12" t="e">
        <f>IF(VLOOKUP(N17,Leikmenn,2)="","",VLOOKUP(N17,Leikmenn,4))</f>
        <v>#REF!</v>
      </c>
      <c r="C17" s="4" t="e">
        <f aca="true" t="shared" si="3" ref="C17:I17">IF(VLOOKUP($N17,Leikmenn,$B$42+C57)="","",VLOOKUP($N17,Leikmenn,$B$42+C57))</f>
        <v>#REF!</v>
      </c>
      <c r="D17" s="4" t="e">
        <f t="shared" si="3"/>
        <v>#REF!</v>
      </c>
      <c r="E17" s="4" t="e">
        <f t="shared" si="3"/>
        <v>#REF!</v>
      </c>
      <c r="F17" s="4" t="e">
        <f t="shared" si="3"/>
        <v>#REF!</v>
      </c>
      <c r="G17" s="4" t="e">
        <f t="shared" si="3"/>
        <v>#REF!</v>
      </c>
      <c r="H17" s="4" t="e">
        <f t="shared" si="3"/>
        <v>#REF!</v>
      </c>
      <c r="I17" s="4" t="e">
        <f t="shared" si="3"/>
        <v>#REF!</v>
      </c>
      <c r="J17" s="68"/>
      <c r="K17" s="11" t="e">
        <f>SUM(C17:J17)</f>
        <v>#REF!</v>
      </c>
      <c r="L17" s="14" t="e">
        <f>SUM(B17:J17)</f>
        <v>#REF!</v>
      </c>
      <c r="M17" s="63" t="e">
        <f>IF(L18=0,"",RANK(L18,#REF!,0))</f>
        <v>#REF!</v>
      </c>
      <c r="N17">
        <v>8</v>
      </c>
    </row>
    <row r="18" spans="1:14" s="7" customFormat="1" ht="19.5" customHeight="1" thickBot="1">
      <c r="A18" s="67"/>
      <c r="B18" s="46" t="e">
        <f>IF(VLOOKUP(N18,Leikmenn,2)="","",VLOOKUP(N18,Leikmenn,5))</f>
        <v>#REF!</v>
      </c>
      <c r="C18" s="31" t="e">
        <f>IF(OR(J3="",C17=""),"",IF(J3&lt;C17,Bónus,IF(J3=C17,Bónus/2,"0")))</f>
        <v>#REF!</v>
      </c>
      <c r="D18" s="31" t="e">
        <f>IF(OR(J5="",D17=""),"",IF(J5&lt;D17,Bónus,IF(J5=D17,Bónus/2,"0")))</f>
        <v>#REF!</v>
      </c>
      <c r="E18" s="31" t="e">
        <f>IF(OR(J7="",E17=""),"",IF(J7&lt;E17,Bónus,IF(J7=E17,Bónus/2,"0")))</f>
        <v>#REF!</v>
      </c>
      <c r="F18" s="5" t="e">
        <f>IF(OR(J9="",F17=""),"",IF(J9&lt;F17,Bónus,IF(J9=F17,Bónus/2,"0")))</f>
        <v>#REF!</v>
      </c>
      <c r="G18" s="5" t="e">
        <f>IF(OR(J11="",G17=""),"",IF(J11&lt;G17,Bónus,IF(J11=G17,Bónus/2,"0")))</f>
        <v>#REF!</v>
      </c>
      <c r="H18" s="5" t="e">
        <f>IF(OR(J13="",H17=""),"",IF(J13&lt;H17,Bónus,IF(J13=H17,Bónus/2,"0")))</f>
        <v>#REF!</v>
      </c>
      <c r="I18" s="5" t="e">
        <f>IF(OR(J15="",I17=""),"",IF(J15&lt;I17,Bónus,IF(J15=I17,Bónus/2,"0")))</f>
        <v>#REF!</v>
      </c>
      <c r="J18" s="69"/>
      <c r="K18" s="13" t="e">
        <f>SUM(C18:J18)+VLOOKUP(8,Leikmenn,12)</f>
        <v>#REF!</v>
      </c>
      <c r="L18" s="15" t="e">
        <f>SUM(L17+K18)</f>
        <v>#REF!</v>
      </c>
      <c r="M18" s="64"/>
      <c r="N18">
        <v>8</v>
      </c>
    </row>
    <row r="19" spans="3:10" ht="15">
      <c r="C19">
        <v>14</v>
      </c>
      <c r="D19">
        <v>15</v>
      </c>
      <c r="E19">
        <v>16</v>
      </c>
      <c r="F19">
        <v>17</v>
      </c>
      <c r="G19">
        <v>18</v>
      </c>
      <c r="H19">
        <v>19</v>
      </c>
      <c r="I19">
        <v>20</v>
      </c>
      <c r="J19">
        <v>21</v>
      </c>
    </row>
    <row r="20" spans="3:10" ht="15">
      <c r="C20">
        <v>1</v>
      </c>
      <c r="D20">
        <v>2</v>
      </c>
      <c r="E20">
        <v>3</v>
      </c>
      <c r="F20">
        <v>4</v>
      </c>
      <c r="G20">
        <v>5</v>
      </c>
      <c r="H20">
        <v>6</v>
      </c>
      <c r="I20">
        <v>7</v>
      </c>
      <c r="J20">
        <v>8</v>
      </c>
    </row>
    <row r="22" ht="15">
      <c r="D22" t="e">
        <f>VLOOKUP(1,Leikmenn,VLOOKUP(1,Viðureignir,6+1)+13)</f>
        <v>#REF!</v>
      </c>
    </row>
    <row r="26" spans="2:10" ht="15">
      <c r="B26" s="25" t="s">
        <v>19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</row>
    <row r="27" spans="2:10" ht="15">
      <c r="B27" s="25">
        <v>1</v>
      </c>
      <c r="C27" s="56" t="s">
        <v>10</v>
      </c>
      <c r="D27" s="56">
        <v>7</v>
      </c>
      <c r="E27" s="56">
        <v>6</v>
      </c>
      <c r="F27" s="56">
        <v>2</v>
      </c>
      <c r="G27" s="56">
        <v>4</v>
      </c>
      <c r="H27" s="56">
        <v>1</v>
      </c>
      <c r="I27" s="56">
        <v>3</v>
      </c>
      <c r="J27" s="56">
        <v>5</v>
      </c>
    </row>
    <row r="28" spans="2:10" ht="15">
      <c r="B28" s="25">
        <v>2</v>
      </c>
      <c r="C28" s="56">
        <v>7</v>
      </c>
      <c r="D28" s="56" t="s">
        <v>10</v>
      </c>
      <c r="E28" s="56">
        <v>2</v>
      </c>
      <c r="F28" s="56">
        <v>6</v>
      </c>
      <c r="G28" s="56">
        <v>3</v>
      </c>
      <c r="H28" s="56">
        <v>5</v>
      </c>
      <c r="I28" s="56">
        <v>4</v>
      </c>
      <c r="J28" s="56">
        <v>1</v>
      </c>
    </row>
    <row r="29" spans="2:10" ht="15">
      <c r="B29" s="25">
        <v>3</v>
      </c>
      <c r="C29" s="56">
        <v>6</v>
      </c>
      <c r="D29" s="56">
        <v>2</v>
      </c>
      <c r="E29" s="56" t="s">
        <v>10</v>
      </c>
      <c r="F29" s="56">
        <v>7</v>
      </c>
      <c r="G29" s="56">
        <v>1</v>
      </c>
      <c r="H29" s="56">
        <v>4</v>
      </c>
      <c r="I29" s="56">
        <v>5</v>
      </c>
      <c r="J29" s="56">
        <v>3</v>
      </c>
    </row>
    <row r="30" spans="2:10" ht="15">
      <c r="B30" s="25">
        <v>4</v>
      </c>
      <c r="C30" s="56">
        <v>2</v>
      </c>
      <c r="D30" s="56">
        <v>6</v>
      </c>
      <c r="E30" s="56">
        <v>7</v>
      </c>
      <c r="F30" s="56" t="s">
        <v>10</v>
      </c>
      <c r="G30" s="56">
        <v>5</v>
      </c>
      <c r="H30" s="56">
        <v>3</v>
      </c>
      <c r="I30" s="56">
        <v>1</v>
      </c>
      <c r="J30" s="56">
        <v>4</v>
      </c>
    </row>
    <row r="31" spans="2:10" ht="15">
      <c r="B31" s="25">
        <v>5</v>
      </c>
      <c r="C31" s="56">
        <v>4</v>
      </c>
      <c r="D31" s="56">
        <v>3</v>
      </c>
      <c r="E31" s="56">
        <v>1</v>
      </c>
      <c r="F31" s="56">
        <v>5</v>
      </c>
      <c r="G31" s="56" t="s">
        <v>10</v>
      </c>
      <c r="H31" s="56">
        <v>7</v>
      </c>
      <c r="I31" s="56">
        <v>6</v>
      </c>
      <c r="J31" s="56">
        <v>2</v>
      </c>
    </row>
    <row r="32" spans="2:10" ht="15">
      <c r="B32" s="25">
        <v>6</v>
      </c>
      <c r="C32" s="56">
        <v>1</v>
      </c>
      <c r="D32" s="56">
        <v>5</v>
      </c>
      <c r="E32" s="56">
        <v>4</v>
      </c>
      <c r="F32" s="56">
        <v>3</v>
      </c>
      <c r="G32" s="56">
        <v>7</v>
      </c>
      <c r="H32" s="56" t="s">
        <v>10</v>
      </c>
      <c r="I32" s="56">
        <v>2</v>
      </c>
      <c r="J32" s="56">
        <v>6</v>
      </c>
    </row>
    <row r="33" spans="2:10" ht="15">
      <c r="B33" s="25">
        <v>7</v>
      </c>
      <c r="C33" s="56">
        <v>3</v>
      </c>
      <c r="D33" s="56">
        <v>4</v>
      </c>
      <c r="E33" s="56">
        <v>5</v>
      </c>
      <c r="F33" s="56">
        <v>1</v>
      </c>
      <c r="G33" s="56">
        <v>6</v>
      </c>
      <c r="H33" s="56">
        <v>2</v>
      </c>
      <c r="I33" s="56" t="s">
        <v>10</v>
      </c>
      <c r="J33" s="56">
        <v>7</v>
      </c>
    </row>
    <row r="34" spans="2:10" ht="15">
      <c r="B34" s="25">
        <v>8</v>
      </c>
      <c r="C34" s="56">
        <v>5</v>
      </c>
      <c r="D34" s="56">
        <v>1</v>
      </c>
      <c r="E34" s="56">
        <v>3</v>
      </c>
      <c r="F34" s="56">
        <v>4</v>
      </c>
      <c r="G34" s="56">
        <v>2</v>
      </c>
      <c r="H34" s="56">
        <v>6</v>
      </c>
      <c r="I34" s="56">
        <v>7</v>
      </c>
      <c r="J34" s="56" t="s">
        <v>10</v>
      </c>
    </row>
    <row r="42" spans="2:18" ht="15">
      <c r="B42" s="43">
        <v>13</v>
      </c>
      <c r="C42" s="42">
        <v>1</v>
      </c>
      <c r="D42" s="42">
        <v>2</v>
      </c>
      <c r="E42" s="42">
        <v>3</v>
      </c>
      <c r="F42" s="42">
        <v>4</v>
      </c>
      <c r="G42" s="42">
        <v>5</v>
      </c>
      <c r="H42" s="42">
        <v>6</v>
      </c>
      <c r="I42" s="42">
        <v>7</v>
      </c>
      <c r="J42" s="42">
        <v>8</v>
      </c>
      <c r="L42" s="45">
        <v>1</v>
      </c>
      <c r="M42" s="45">
        <v>2</v>
      </c>
      <c r="N42" s="45">
        <v>3</v>
      </c>
      <c r="O42" s="45">
        <v>4</v>
      </c>
      <c r="P42" s="45">
        <v>5</v>
      </c>
      <c r="Q42" s="45">
        <v>6</v>
      </c>
      <c r="R42" s="45">
        <v>7</v>
      </c>
    </row>
    <row r="43" spans="2:18" ht="15">
      <c r="B43" s="43">
        <v>1</v>
      </c>
      <c r="C43" s="44" t="s">
        <v>10</v>
      </c>
      <c r="D43" s="44">
        <v>1</v>
      </c>
      <c r="E43" s="44">
        <v>5</v>
      </c>
      <c r="F43" s="44">
        <v>6</v>
      </c>
      <c r="G43" s="44">
        <v>3</v>
      </c>
      <c r="H43" s="44">
        <v>2</v>
      </c>
      <c r="I43" s="44">
        <v>4</v>
      </c>
      <c r="J43" s="44">
        <v>7</v>
      </c>
      <c r="L43">
        <f aca="true" t="shared" si="4" ref="L43:R43">COUNTIF($C43:$J43,"="&amp;L$42)</f>
        <v>1</v>
      </c>
      <c r="M43">
        <f t="shared" si="4"/>
        <v>1</v>
      </c>
      <c r="N43">
        <f t="shared" si="4"/>
        <v>1</v>
      </c>
      <c r="O43">
        <f t="shared" si="4"/>
        <v>1</v>
      </c>
      <c r="P43">
        <f t="shared" si="4"/>
        <v>1</v>
      </c>
      <c r="Q43">
        <f t="shared" si="4"/>
        <v>1</v>
      </c>
      <c r="R43">
        <f t="shared" si="4"/>
        <v>1</v>
      </c>
    </row>
    <row r="44" spans="2:10" ht="15">
      <c r="B44" s="43"/>
      <c r="C44" s="44"/>
      <c r="D44" s="44"/>
      <c r="E44" s="44"/>
      <c r="F44" s="44"/>
      <c r="G44" s="44"/>
      <c r="H44" s="44"/>
      <c r="I44" s="44"/>
      <c r="J44" s="44"/>
    </row>
    <row r="45" spans="1:18" ht="15">
      <c r="A45" s="9"/>
      <c r="B45" s="43">
        <v>2</v>
      </c>
      <c r="C45" s="44">
        <v>1</v>
      </c>
      <c r="D45" s="44" t="s">
        <v>10</v>
      </c>
      <c r="E45" s="44">
        <v>6</v>
      </c>
      <c r="F45" s="44">
        <v>5</v>
      </c>
      <c r="G45" s="44">
        <v>4</v>
      </c>
      <c r="H45" s="44">
        <v>7</v>
      </c>
      <c r="I45" s="44">
        <v>3</v>
      </c>
      <c r="J45" s="44">
        <v>2</v>
      </c>
      <c r="L45">
        <f aca="true" t="shared" si="5" ref="L45:R45">COUNTIF($C45:$J45,"="&amp;L$42)</f>
        <v>1</v>
      </c>
      <c r="M45">
        <f t="shared" si="5"/>
        <v>1</v>
      </c>
      <c r="N45">
        <f t="shared" si="5"/>
        <v>1</v>
      </c>
      <c r="O45">
        <f t="shared" si="5"/>
        <v>1</v>
      </c>
      <c r="P45">
        <f t="shared" si="5"/>
        <v>1</v>
      </c>
      <c r="Q45">
        <f t="shared" si="5"/>
        <v>1</v>
      </c>
      <c r="R45">
        <f t="shared" si="5"/>
        <v>1</v>
      </c>
    </row>
    <row r="46" spans="1:10" ht="15">
      <c r="A46" s="9"/>
      <c r="B46" s="43"/>
      <c r="C46" s="44"/>
      <c r="D46" s="44"/>
      <c r="E46" s="44"/>
      <c r="F46" s="44"/>
      <c r="G46" s="44"/>
      <c r="H46" s="44"/>
      <c r="I46" s="44"/>
      <c r="J46" s="44"/>
    </row>
    <row r="47" spans="1:18" ht="15">
      <c r="A47" s="9"/>
      <c r="B47" s="43">
        <v>3</v>
      </c>
      <c r="C47" s="44">
        <v>5</v>
      </c>
      <c r="D47" s="44">
        <v>6</v>
      </c>
      <c r="E47" s="44" t="s">
        <v>10</v>
      </c>
      <c r="F47" s="44">
        <v>1</v>
      </c>
      <c r="G47" s="44">
        <v>2</v>
      </c>
      <c r="H47" s="44">
        <v>3</v>
      </c>
      <c r="I47" s="44">
        <v>7</v>
      </c>
      <c r="J47" s="44">
        <v>4</v>
      </c>
      <c r="L47">
        <f aca="true" t="shared" si="6" ref="L47:R47">COUNTIF($C47:$J47,"="&amp;L$42)</f>
        <v>1</v>
      </c>
      <c r="M47">
        <f t="shared" si="6"/>
        <v>1</v>
      </c>
      <c r="N47">
        <f t="shared" si="6"/>
        <v>1</v>
      </c>
      <c r="O47">
        <f t="shared" si="6"/>
        <v>1</v>
      </c>
      <c r="P47">
        <f t="shared" si="6"/>
        <v>1</v>
      </c>
      <c r="Q47">
        <f t="shared" si="6"/>
        <v>1</v>
      </c>
      <c r="R47">
        <f t="shared" si="6"/>
        <v>1</v>
      </c>
    </row>
    <row r="48" spans="1:10" ht="15">
      <c r="A48" s="9"/>
      <c r="B48" s="43"/>
      <c r="C48" s="44"/>
      <c r="D48" s="44"/>
      <c r="E48" s="44"/>
      <c r="F48" s="44"/>
      <c r="G48" s="44"/>
      <c r="H48" s="44"/>
      <c r="I48" s="44"/>
      <c r="J48" s="44"/>
    </row>
    <row r="49" spans="1:18" ht="15">
      <c r="A49" s="9"/>
      <c r="B49" s="43">
        <v>4</v>
      </c>
      <c r="C49" s="44">
        <v>6</v>
      </c>
      <c r="D49" s="44">
        <v>5</v>
      </c>
      <c r="E49" s="44">
        <v>1</v>
      </c>
      <c r="F49" s="44" t="s">
        <v>10</v>
      </c>
      <c r="G49" s="44">
        <v>7</v>
      </c>
      <c r="H49" s="44">
        <v>4</v>
      </c>
      <c r="I49" s="44">
        <v>2</v>
      </c>
      <c r="J49" s="44">
        <v>3</v>
      </c>
      <c r="L49">
        <f aca="true" t="shared" si="7" ref="L49:R49">COUNTIF($C49:$J49,"="&amp;L$42)</f>
        <v>1</v>
      </c>
      <c r="M49">
        <f t="shared" si="7"/>
        <v>1</v>
      </c>
      <c r="N49">
        <f t="shared" si="7"/>
        <v>1</v>
      </c>
      <c r="O49">
        <f t="shared" si="7"/>
        <v>1</v>
      </c>
      <c r="P49">
        <f t="shared" si="7"/>
        <v>1</v>
      </c>
      <c r="Q49">
        <f t="shared" si="7"/>
        <v>1</v>
      </c>
      <c r="R49">
        <f t="shared" si="7"/>
        <v>1</v>
      </c>
    </row>
    <row r="50" spans="1:10" ht="15">
      <c r="A50" s="9"/>
      <c r="B50" s="43"/>
      <c r="C50" s="44"/>
      <c r="D50" s="44"/>
      <c r="E50" s="44"/>
      <c r="F50" s="44"/>
      <c r="G50" s="44"/>
      <c r="H50" s="44"/>
      <c r="I50" s="44"/>
      <c r="J50" s="44"/>
    </row>
    <row r="51" spans="1:18" ht="15">
      <c r="A51" s="9"/>
      <c r="B51" s="43">
        <v>5</v>
      </c>
      <c r="C51" s="44">
        <v>3</v>
      </c>
      <c r="D51" s="44">
        <v>4</v>
      </c>
      <c r="E51" s="44">
        <v>2</v>
      </c>
      <c r="F51" s="44">
        <v>7</v>
      </c>
      <c r="G51" s="44" t="s">
        <v>10</v>
      </c>
      <c r="H51" s="44">
        <v>1</v>
      </c>
      <c r="I51" s="44">
        <v>5</v>
      </c>
      <c r="J51" s="44">
        <v>6</v>
      </c>
      <c r="L51">
        <f aca="true" t="shared" si="8" ref="L51:R51">COUNTIF($C51:$J51,"="&amp;L$42)</f>
        <v>1</v>
      </c>
      <c r="M51">
        <f t="shared" si="8"/>
        <v>1</v>
      </c>
      <c r="N51">
        <f t="shared" si="8"/>
        <v>1</v>
      </c>
      <c r="O51">
        <f t="shared" si="8"/>
        <v>1</v>
      </c>
      <c r="P51">
        <f t="shared" si="8"/>
        <v>1</v>
      </c>
      <c r="Q51">
        <f t="shared" si="8"/>
        <v>1</v>
      </c>
      <c r="R51">
        <f t="shared" si="8"/>
        <v>1</v>
      </c>
    </row>
    <row r="52" spans="1:10" ht="15">
      <c r="A52" s="9"/>
      <c r="B52" s="43"/>
      <c r="C52" s="44"/>
      <c r="D52" s="44"/>
      <c r="E52" s="44"/>
      <c r="F52" s="44"/>
      <c r="G52" s="44"/>
      <c r="H52" s="44"/>
      <c r="I52" s="44"/>
      <c r="J52" s="44"/>
    </row>
    <row r="53" spans="1:18" ht="15">
      <c r="A53" s="9"/>
      <c r="B53" s="43">
        <v>6</v>
      </c>
      <c r="C53" s="44">
        <v>2</v>
      </c>
      <c r="D53" s="44">
        <v>7</v>
      </c>
      <c r="E53" s="44">
        <v>3</v>
      </c>
      <c r="F53" s="44">
        <v>4</v>
      </c>
      <c r="G53" s="44">
        <v>1</v>
      </c>
      <c r="H53" s="44" t="s">
        <v>10</v>
      </c>
      <c r="I53" s="44">
        <v>6</v>
      </c>
      <c r="J53" s="44">
        <v>5</v>
      </c>
      <c r="L53">
        <f aca="true" t="shared" si="9" ref="L53:R53">COUNTIF($C53:$J53,"="&amp;L$42)</f>
        <v>1</v>
      </c>
      <c r="M53">
        <f t="shared" si="9"/>
        <v>1</v>
      </c>
      <c r="N53">
        <f t="shared" si="9"/>
        <v>1</v>
      </c>
      <c r="O53">
        <f t="shared" si="9"/>
        <v>1</v>
      </c>
      <c r="P53">
        <f t="shared" si="9"/>
        <v>1</v>
      </c>
      <c r="Q53">
        <f t="shared" si="9"/>
        <v>1</v>
      </c>
      <c r="R53">
        <f t="shared" si="9"/>
        <v>1</v>
      </c>
    </row>
    <row r="54" spans="1:10" ht="15">
      <c r="A54" s="9"/>
      <c r="B54" s="43"/>
      <c r="C54" s="44"/>
      <c r="D54" s="44"/>
      <c r="E54" s="44"/>
      <c r="F54" s="44"/>
      <c r="G54" s="44"/>
      <c r="H54" s="44"/>
      <c r="I54" s="44"/>
      <c r="J54" s="44"/>
    </row>
    <row r="55" spans="1:18" ht="15">
      <c r="A55" s="9"/>
      <c r="B55" s="43">
        <v>7</v>
      </c>
      <c r="C55" s="44">
        <v>4</v>
      </c>
      <c r="D55" s="44">
        <v>3</v>
      </c>
      <c r="E55" s="44">
        <v>7</v>
      </c>
      <c r="F55" s="44">
        <v>2</v>
      </c>
      <c r="G55" s="44">
        <v>5</v>
      </c>
      <c r="H55" s="44">
        <v>6</v>
      </c>
      <c r="I55" s="44" t="s">
        <v>10</v>
      </c>
      <c r="J55" s="44">
        <v>1</v>
      </c>
      <c r="L55">
        <f aca="true" t="shared" si="10" ref="L55:R55">COUNTIF($C55:$J55,"="&amp;L$42)</f>
        <v>1</v>
      </c>
      <c r="M55">
        <f t="shared" si="10"/>
        <v>1</v>
      </c>
      <c r="N55">
        <f t="shared" si="10"/>
        <v>1</v>
      </c>
      <c r="O55">
        <f t="shared" si="10"/>
        <v>1</v>
      </c>
      <c r="P55">
        <f t="shared" si="10"/>
        <v>1</v>
      </c>
      <c r="Q55">
        <f t="shared" si="10"/>
        <v>1</v>
      </c>
      <c r="R55">
        <f t="shared" si="10"/>
        <v>1</v>
      </c>
    </row>
    <row r="56" spans="1:10" ht="15">
      <c r="A56" s="9"/>
      <c r="B56" s="43"/>
      <c r="C56" s="44"/>
      <c r="D56" s="44"/>
      <c r="E56" s="44"/>
      <c r="F56" s="44"/>
      <c r="G56" s="44"/>
      <c r="H56" s="44"/>
      <c r="I56" s="44"/>
      <c r="J56" s="44"/>
    </row>
    <row r="57" spans="1:18" ht="15">
      <c r="A57" s="9"/>
      <c r="B57" s="43">
        <v>8</v>
      </c>
      <c r="C57" s="44">
        <v>7</v>
      </c>
      <c r="D57" s="44">
        <v>2</v>
      </c>
      <c r="E57" s="44">
        <v>4</v>
      </c>
      <c r="F57" s="44">
        <v>3</v>
      </c>
      <c r="G57" s="44">
        <v>6</v>
      </c>
      <c r="H57" s="44">
        <v>5</v>
      </c>
      <c r="I57" s="44">
        <v>1</v>
      </c>
      <c r="J57" s="44" t="s">
        <v>10</v>
      </c>
      <c r="L57">
        <f aca="true" t="shared" si="11" ref="L57:R57">COUNTIF($C57:$J57,"="&amp;L$42)</f>
        <v>1</v>
      </c>
      <c r="M57">
        <f t="shared" si="11"/>
        <v>1</v>
      </c>
      <c r="N57">
        <f t="shared" si="11"/>
        <v>1</v>
      </c>
      <c r="O57">
        <f t="shared" si="11"/>
        <v>1</v>
      </c>
      <c r="P57">
        <f t="shared" si="11"/>
        <v>1</v>
      </c>
      <c r="Q57">
        <f t="shared" si="11"/>
        <v>1</v>
      </c>
      <c r="R57">
        <f t="shared" si="11"/>
        <v>1</v>
      </c>
    </row>
    <row r="58" spans="1:2" ht="15">
      <c r="A58" s="8"/>
      <c r="B58" s="8"/>
    </row>
    <row r="59" spans="1:2" ht="15">
      <c r="A59" s="9"/>
      <c r="B59" s="9"/>
    </row>
    <row r="60" spans="1:2" ht="15">
      <c r="A60" s="9"/>
      <c r="B60" s="9"/>
    </row>
    <row r="61" spans="1:2" ht="15">
      <c r="A61" s="8"/>
      <c r="B61" s="8"/>
    </row>
    <row r="62" spans="1:2" ht="15">
      <c r="A62" s="8"/>
      <c r="B62" s="8"/>
    </row>
    <row r="63" spans="1:2" ht="15">
      <c r="A63" s="8"/>
      <c r="B63" s="8"/>
    </row>
    <row r="64" spans="1:2" ht="15">
      <c r="A64" s="8"/>
      <c r="B64" s="8"/>
    </row>
    <row r="65" spans="1:2" ht="15">
      <c r="A65" s="8"/>
      <c r="B65" s="8"/>
    </row>
    <row r="66" spans="1:2" ht="15">
      <c r="A66" s="8"/>
      <c r="B66" s="8"/>
    </row>
    <row r="67" spans="1:2" ht="15">
      <c r="A67" s="8"/>
      <c r="B67" s="8"/>
    </row>
    <row r="68" spans="1:2" ht="15">
      <c r="A68" s="8"/>
      <c r="B68" s="8"/>
    </row>
    <row r="69" spans="1:2" ht="15">
      <c r="A69" s="8"/>
      <c r="B69" s="8"/>
    </row>
    <row r="70" spans="1:2" ht="15">
      <c r="A70" s="8"/>
      <c r="B70" s="8"/>
    </row>
    <row r="71" spans="1:2" ht="15">
      <c r="A71" s="8"/>
      <c r="B71" s="8"/>
    </row>
    <row r="72" spans="1:2" ht="15">
      <c r="A72" s="8"/>
      <c r="B72" s="8"/>
    </row>
    <row r="73" spans="1:2" ht="15">
      <c r="A73" s="8"/>
      <c r="B73" s="8"/>
    </row>
    <row r="74" spans="1:2" ht="15">
      <c r="A74" s="8"/>
      <c r="B74" s="8"/>
    </row>
  </sheetData>
  <mergeCells count="25">
    <mergeCell ref="G11:G12"/>
    <mergeCell ref="F9:F10"/>
    <mergeCell ref="E7:E8"/>
    <mergeCell ref="A3:A4"/>
    <mergeCell ref="D5:D6"/>
    <mergeCell ref="C3:C4"/>
    <mergeCell ref="A15:A16"/>
    <mergeCell ref="J17:J18"/>
    <mergeCell ref="I15:I16"/>
    <mergeCell ref="H13:H14"/>
    <mergeCell ref="A17:A18"/>
    <mergeCell ref="M13:M14"/>
    <mergeCell ref="M15:M16"/>
    <mergeCell ref="M17:M18"/>
    <mergeCell ref="A1:M1"/>
    <mergeCell ref="M3:M4"/>
    <mergeCell ref="A5:A6"/>
    <mergeCell ref="A7:A8"/>
    <mergeCell ref="A9:A10"/>
    <mergeCell ref="A11:A12"/>
    <mergeCell ref="A13:A14"/>
    <mergeCell ref="M5:M6"/>
    <mergeCell ref="M7:M8"/>
    <mergeCell ref="M9:M10"/>
    <mergeCell ref="M11:M12"/>
  </mergeCells>
  <printOptions horizontalCentered="1"/>
  <pageMargins left="0.31496062992125984" right="0.31496062992125984" top="0.4330708661417323" bottom="0.4724409448818898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35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0.7109375" style="2" customWidth="1"/>
    <col min="2" max="2" width="7.7109375" style="2" customWidth="1"/>
    <col min="3" max="11" width="7.7109375" style="0" customWidth="1"/>
    <col min="12" max="12" width="10.28125" style="0" bestFit="1" customWidth="1"/>
    <col min="13" max="13" width="11.421875" style="0" bestFit="1" customWidth="1"/>
  </cols>
  <sheetData>
    <row r="1" spans="1:13" ht="31.5" customHeight="1" thickBo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s="1" customFormat="1" ht="99.75" customHeight="1" thickBot="1">
      <c r="A2" s="16"/>
      <c r="B2" s="10" t="s">
        <v>13</v>
      </c>
      <c r="C2" s="33" t="s">
        <v>22</v>
      </c>
      <c r="D2" s="33" t="s">
        <v>23</v>
      </c>
      <c r="E2" s="33" t="s">
        <v>24</v>
      </c>
      <c r="F2" s="33" t="s">
        <v>28</v>
      </c>
      <c r="G2" s="33" t="s">
        <v>25</v>
      </c>
      <c r="H2" s="33" t="s">
        <v>26</v>
      </c>
      <c r="I2" s="33" t="s">
        <v>15</v>
      </c>
      <c r="J2" s="33" t="s">
        <v>20</v>
      </c>
      <c r="K2" s="3" t="s">
        <v>0</v>
      </c>
      <c r="L2" s="3" t="s">
        <v>1</v>
      </c>
      <c r="M2" s="34" t="s">
        <v>2</v>
      </c>
      <c r="N2" s="29"/>
      <c r="O2" s="29"/>
    </row>
    <row r="3" spans="1:15" ht="19.5" customHeight="1">
      <c r="A3" s="66" t="s">
        <v>22</v>
      </c>
      <c r="B3" s="12" t="s">
        <v>16</v>
      </c>
      <c r="C3" s="70"/>
      <c r="D3" s="4">
        <v>179</v>
      </c>
      <c r="E3" s="4">
        <v>204</v>
      </c>
      <c r="F3" s="4">
        <v>200</v>
      </c>
      <c r="G3" s="4">
        <v>188</v>
      </c>
      <c r="H3" s="4">
        <v>196</v>
      </c>
      <c r="I3" s="4">
        <v>189</v>
      </c>
      <c r="J3" s="4">
        <v>254</v>
      </c>
      <c r="K3" s="11">
        <v>1410</v>
      </c>
      <c r="L3" s="14">
        <v>1410</v>
      </c>
      <c r="M3" s="63">
        <v>6</v>
      </c>
      <c r="N3" s="17"/>
      <c r="O3" s="17"/>
    </row>
    <row r="4" spans="1:15" s="7" customFormat="1" ht="19.5" customHeight="1" thickBot="1">
      <c r="A4" s="67"/>
      <c r="B4" s="46">
        <v>0</v>
      </c>
      <c r="C4" s="71"/>
      <c r="D4" s="5" t="s">
        <v>29</v>
      </c>
      <c r="E4" s="5" t="s">
        <v>29</v>
      </c>
      <c r="F4" s="31" t="s">
        <v>29</v>
      </c>
      <c r="G4" s="31" t="s">
        <v>29</v>
      </c>
      <c r="H4" s="31">
        <v>20</v>
      </c>
      <c r="I4" s="31" t="s">
        <v>29</v>
      </c>
      <c r="J4" s="31">
        <v>20</v>
      </c>
      <c r="K4" s="36">
        <v>60</v>
      </c>
      <c r="L4" s="15">
        <v>1470</v>
      </c>
      <c r="M4" s="64"/>
      <c r="N4" s="30"/>
      <c r="O4" s="30"/>
    </row>
    <row r="5" spans="1:15" s="6" customFormat="1" ht="19.5" customHeight="1">
      <c r="A5" s="66" t="s">
        <v>23</v>
      </c>
      <c r="B5" s="12" t="s">
        <v>11</v>
      </c>
      <c r="C5" s="4">
        <v>196</v>
      </c>
      <c r="D5" s="68"/>
      <c r="E5" s="4">
        <v>225</v>
      </c>
      <c r="F5" s="4">
        <v>231</v>
      </c>
      <c r="G5" s="4">
        <v>177</v>
      </c>
      <c r="H5" s="4">
        <v>233</v>
      </c>
      <c r="I5" s="4">
        <v>147</v>
      </c>
      <c r="J5" s="4">
        <v>214</v>
      </c>
      <c r="K5" s="11">
        <v>1423</v>
      </c>
      <c r="L5" s="14">
        <v>1423</v>
      </c>
      <c r="M5" s="63">
        <v>4</v>
      </c>
      <c r="N5" s="19"/>
      <c r="O5" s="19"/>
    </row>
    <row r="6" spans="1:15" s="7" customFormat="1" ht="19.5" customHeight="1" thickBot="1">
      <c r="A6" s="67"/>
      <c r="B6" s="46">
        <v>0</v>
      </c>
      <c r="C6" s="5">
        <v>20</v>
      </c>
      <c r="D6" s="69"/>
      <c r="E6" s="5">
        <v>20</v>
      </c>
      <c r="F6" s="31">
        <v>20</v>
      </c>
      <c r="G6" s="31" t="s">
        <v>29</v>
      </c>
      <c r="H6" s="31">
        <v>20</v>
      </c>
      <c r="I6" s="31" t="s">
        <v>29</v>
      </c>
      <c r="J6" s="31">
        <v>20</v>
      </c>
      <c r="K6" s="13">
        <v>120</v>
      </c>
      <c r="L6" s="15">
        <v>1543</v>
      </c>
      <c r="M6" s="64"/>
      <c r="N6" s="30"/>
      <c r="O6" s="30"/>
    </row>
    <row r="7" spans="1:15" s="6" customFormat="1" ht="19.5" customHeight="1">
      <c r="A7" s="66" t="s">
        <v>24</v>
      </c>
      <c r="B7" s="12" t="s">
        <v>12</v>
      </c>
      <c r="C7" s="4">
        <v>231</v>
      </c>
      <c r="D7" s="4">
        <v>152</v>
      </c>
      <c r="E7" s="68"/>
      <c r="F7" s="4">
        <v>177</v>
      </c>
      <c r="G7" s="4">
        <v>190</v>
      </c>
      <c r="H7" s="4">
        <v>237</v>
      </c>
      <c r="I7" s="4">
        <v>247</v>
      </c>
      <c r="J7" s="4">
        <v>222</v>
      </c>
      <c r="K7" s="11">
        <v>1456</v>
      </c>
      <c r="L7" s="14">
        <v>1456</v>
      </c>
      <c r="M7" s="63">
        <v>3</v>
      </c>
      <c r="N7" s="19"/>
      <c r="O7" s="19"/>
    </row>
    <row r="8" spans="1:15" s="7" customFormat="1" ht="19.5" customHeight="1" thickBot="1">
      <c r="A8" s="67"/>
      <c r="B8" s="46">
        <v>0</v>
      </c>
      <c r="C8" s="5">
        <v>20</v>
      </c>
      <c r="D8" s="5" t="s">
        <v>29</v>
      </c>
      <c r="E8" s="69"/>
      <c r="F8" s="31" t="s">
        <v>29</v>
      </c>
      <c r="G8" s="31">
        <v>10</v>
      </c>
      <c r="H8" s="31">
        <v>20</v>
      </c>
      <c r="I8" s="31">
        <v>20</v>
      </c>
      <c r="J8" s="31">
        <v>20</v>
      </c>
      <c r="K8" s="13">
        <v>110</v>
      </c>
      <c r="L8" s="15">
        <v>1566</v>
      </c>
      <c r="M8" s="64"/>
      <c r="N8" s="30"/>
      <c r="O8" s="30"/>
    </row>
    <row r="9" spans="1:13" s="6" customFormat="1" ht="19.5" customHeight="1">
      <c r="A9" s="66" t="s">
        <v>28</v>
      </c>
      <c r="B9" s="12" t="s">
        <v>11</v>
      </c>
      <c r="C9" s="4">
        <v>203</v>
      </c>
      <c r="D9" s="4">
        <v>170</v>
      </c>
      <c r="E9" s="4">
        <v>227</v>
      </c>
      <c r="F9" s="68"/>
      <c r="G9" s="4">
        <v>224</v>
      </c>
      <c r="H9" s="4">
        <v>211</v>
      </c>
      <c r="I9" s="4">
        <v>248</v>
      </c>
      <c r="J9" s="4">
        <v>187</v>
      </c>
      <c r="K9" s="11">
        <v>1470</v>
      </c>
      <c r="L9" s="14">
        <v>1470</v>
      </c>
      <c r="M9" s="63">
        <v>1</v>
      </c>
    </row>
    <row r="10" spans="1:13" s="7" customFormat="1" ht="19.5" customHeight="1" thickBot="1">
      <c r="A10" s="67"/>
      <c r="B10" s="46">
        <v>0</v>
      </c>
      <c r="C10" s="31">
        <v>20</v>
      </c>
      <c r="D10" s="31" t="s">
        <v>29</v>
      </c>
      <c r="E10" s="31">
        <v>20</v>
      </c>
      <c r="F10" s="69"/>
      <c r="G10" s="5">
        <v>20</v>
      </c>
      <c r="H10" s="5">
        <v>20</v>
      </c>
      <c r="I10" s="5">
        <v>20</v>
      </c>
      <c r="J10" s="5" t="s">
        <v>29</v>
      </c>
      <c r="K10" s="13">
        <v>125</v>
      </c>
      <c r="L10" s="15">
        <v>1595</v>
      </c>
      <c r="M10" s="64"/>
    </row>
    <row r="11" spans="1:13" s="6" customFormat="1" ht="19.5" customHeight="1">
      <c r="A11" s="66" t="s">
        <v>25</v>
      </c>
      <c r="B11" s="12" t="s">
        <v>27</v>
      </c>
      <c r="C11" s="4">
        <v>206</v>
      </c>
      <c r="D11" s="4">
        <v>205</v>
      </c>
      <c r="E11" s="4">
        <v>190</v>
      </c>
      <c r="F11" s="4">
        <v>219</v>
      </c>
      <c r="G11" s="68"/>
      <c r="H11" s="4">
        <v>216</v>
      </c>
      <c r="I11" s="4">
        <v>224</v>
      </c>
      <c r="J11" s="4">
        <v>202</v>
      </c>
      <c r="K11" s="11">
        <v>1462</v>
      </c>
      <c r="L11" s="14">
        <v>1462</v>
      </c>
      <c r="M11" s="63">
        <v>2</v>
      </c>
    </row>
    <row r="12" spans="1:13" s="7" customFormat="1" ht="19.5" customHeight="1" thickBot="1">
      <c r="A12" s="67"/>
      <c r="B12" s="46">
        <v>0</v>
      </c>
      <c r="C12" s="31">
        <v>20</v>
      </c>
      <c r="D12" s="31">
        <v>20</v>
      </c>
      <c r="E12" s="31">
        <v>10</v>
      </c>
      <c r="F12" s="5" t="s">
        <v>29</v>
      </c>
      <c r="G12" s="69"/>
      <c r="H12" s="5">
        <v>20</v>
      </c>
      <c r="I12" s="31" t="s">
        <v>29</v>
      </c>
      <c r="J12" s="5">
        <v>20</v>
      </c>
      <c r="K12" s="13">
        <v>120</v>
      </c>
      <c r="L12" s="15">
        <v>1582</v>
      </c>
      <c r="M12" s="64"/>
    </row>
    <row r="13" spans="1:13" s="6" customFormat="1" ht="19.5" customHeight="1">
      <c r="A13" s="66" t="s">
        <v>26</v>
      </c>
      <c r="B13" s="12" t="s">
        <v>11</v>
      </c>
      <c r="C13" s="4">
        <v>164</v>
      </c>
      <c r="D13" s="4">
        <v>192</v>
      </c>
      <c r="E13" s="4">
        <v>141</v>
      </c>
      <c r="F13" s="4">
        <v>201</v>
      </c>
      <c r="G13" s="4">
        <v>199</v>
      </c>
      <c r="H13" s="68"/>
      <c r="I13" s="4">
        <v>197</v>
      </c>
      <c r="J13" s="4">
        <v>176</v>
      </c>
      <c r="K13" s="11">
        <v>1270</v>
      </c>
      <c r="L13" s="14">
        <v>1270</v>
      </c>
      <c r="M13" s="63">
        <v>8</v>
      </c>
    </row>
    <row r="14" spans="1:13" s="7" customFormat="1" ht="19.5" customHeight="1" thickBot="1">
      <c r="A14" s="67"/>
      <c r="B14" s="46">
        <v>0</v>
      </c>
      <c r="C14" s="31" t="s">
        <v>29</v>
      </c>
      <c r="D14" s="31" t="s">
        <v>29</v>
      </c>
      <c r="E14" s="31" t="s">
        <v>29</v>
      </c>
      <c r="F14" s="5" t="s">
        <v>29</v>
      </c>
      <c r="G14" s="5" t="s">
        <v>29</v>
      </c>
      <c r="H14" s="69"/>
      <c r="I14" s="5" t="s">
        <v>29</v>
      </c>
      <c r="J14" s="5">
        <v>20</v>
      </c>
      <c r="K14" s="13">
        <v>25</v>
      </c>
      <c r="L14" s="15">
        <v>1295</v>
      </c>
      <c r="M14" s="64"/>
    </row>
    <row r="15" spans="1:13" s="6" customFormat="1" ht="19.5" customHeight="1">
      <c r="A15" s="66" t="s">
        <v>15</v>
      </c>
      <c r="B15" s="12" t="s">
        <v>16</v>
      </c>
      <c r="C15" s="4">
        <v>197</v>
      </c>
      <c r="D15" s="4">
        <v>205</v>
      </c>
      <c r="E15" s="4">
        <v>224</v>
      </c>
      <c r="F15" s="4">
        <v>191</v>
      </c>
      <c r="G15" s="4">
        <v>234</v>
      </c>
      <c r="H15" s="4">
        <v>201</v>
      </c>
      <c r="I15" s="68"/>
      <c r="J15" s="4">
        <v>155</v>
      </c>
      <c r="K15" s="11">
        <v>1407</v>
      </c>
      <c r="L15" s="14">
        <v>1407</v>
      </c>
      <c r="M15" s="63">
        <v>5</v>
      </c>
    </row>
    <row r="16" spans="1:13" s="7" customFormat="1" ht="19.5" customHeight="1" thickBot="1">
      <c r="A16" s="67"/>
      <c r="B16" s="46">
        <v>0</v>
      </c>
      <c r="C16" s="31">
        <v>20</v>
      </c>
      <c r="D16" s="31">
        <v>20</v>
      </c>
      <c r="E16" s="31" t="s">
        <v>29</v>
      </c>
      <c r="F16" s="5" t="s">
        <v>29</v>
      </c>
      <c r="G16" s="31">
        <v>20</v>
      </c>
      <c r="H16" s="5">
        <v>20</v>
      </c>
      <c r="I16" s="69"/>
      <c r="J16" s="5" t="s">
        <v>29</v>
      </c>
      <c r="K16" s="13">
        <v>100</v>
      </c>
      <c r="L16" s="15">
        <v>1507</v>
      </c>
      <c r="M16" s="64"/>
    </row>
    <row r="17" spans="1:13" s="6" customFormat="1" ht="19.5" customHeight="1">
      <c r="A17" s="66" t="s">
        <v>20</v>
      </c>
      <c r="B17" s="12" t="s">
        <v>12</v>
      </c>
      <c r="C17" s="4">
        <v>182</v>
      </c>
      <c r="D17" s="4">
        <v>199</v>
      </c>
      <c r="E17" s="4">
        <v>187</v>
      </c>
      <c r="F17" s="4">
        <v>216</v>
      </c>
      <c r="G17" s="4">
        <v>198</v>
      </c>
      <c r="H17" s="4">
        <v>173</v>
      </c>
      <c r="I17" s="4">
        <v>215</v>
      </c>
      <c r="J17" s="68"/>
      <c r="K17" s="11">
        <v>1370</v>
      </c>
      <c r="L17" s="14">
        <v>1370</v>
      </c>
      <c r="M17" s="63">
        <v>7</v>
      </c>
    </row>
    <row r="18" spans="1:13" s="7" customFormat="1" ht="19.5" customHeight="1" thickBot="1">
      <c r="A18" s="73"/>
      <c r="B18" s="57">
        <v>0</v>
      </c>
      <c r="C18" s="58" t="s">
        <v>29</v>
      </c>
      <c r="D18" s="58" t="s">
        <v>29</v>
      </c>
      <c r="E18" s="58" t="s">
        <v>29</v>
      </c>
      <c r="F18" s="59">
        <v>20</v>
      </c>
      <c r="G18" s="59" t="s">
        <v>29</v>
      </c>
      <c r="H18" s="59" t="s">
        <v>29</v>
      </c>
      <c r="I18" s="59">
        <v>20</v>
      </c>
      <c r="J18" s="72"/>
      <c r="K18" s="60">
        <v>50</v>
      </c>
      <c r="L18" s="61">
        <v>1420</v>
      </c>
      <c r="M18" s="64"/>
    </row>
    <row r="19" spans="1:2" ht="15">
      <c r="A19" s="8"/>
      <c r="B19" s="8"/>
    </row>
    <row r="20" spans="1:2" ht="15">
      <c r="A20" s="9"/>
      <c r="B20" s="9"/>
    </row>
    <row r="21" spans="1:2" ht="15">
      <c r="A21" s="9"/>
      <c r="B21" s="9"/>
    </row>
    <row r="22" spans="1:2" ht="15">
      <c r="A22" s="8"/>
      <c r="B22" s="8"/>
    </row>
    <row r="23" spans="1:2" ht="15">
      <c r="A23" s="8"/>
      <c r="B23" s="8"/>
    </row>
    <row r="24" spans="1:2" ht="15">
      <c r="A24" s="8"/>
      <c r="B24" s="8"/>
    </row>
    <row r="25" spans="1:2" ht="15">
      <c r="A25" s="8"/>
      <c r="B25" s="8"/>
    </row>
    <row r="26" spans="1:2" ht="15">
      <c r="A26" s="8"/>
      <c r="B26" s="8"/>
    </row>
    <row r="27" spans="1:2" ht="15">
      <c r="A27" s="8"/>
      <c r="B27" s="8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  <row r="34" spans="1:2" ht="15">
      <c r="A34" s="8"/>
      <c r="B34" s="8"/>
    </row>
    <row r="35" spans="1:2" ht="15">
      <c r="A35" s="8"/>
      <c r="B35" s="8"/>
    </row>
  </sheetData>
  <mergeCells count="25">
    <mergeCell ref="M5:M6"/>
    <mergeCell ref="M7:M8"/>
    <mergeCell ref="M9:M10"/>
    <mergeCell ref="M11:M12"/>
    <mergeCell ref="M13:M14"/>
    <mergeCell ref="M15:M16"/>
    <mergeCell ref="M17:M18"/>
    <mergeCell ref="A1:M1"/>
    <mergeCell ref="M3:M4"/>
    <mergeCell ref="A5:A6"/>
    <mergeCell ref="A7:A8"/>
    <mergeCell ref="A9:A10"/>
    <mergeCell ref="A11:A12"/>
    <mergeCell ref="A13:A14"/>
    <mergeCell ref="A15:A16"/>
    <mergeCell ref="J17:J18"/>
    <mergeCell ref="I15:I16"/>
    <mergeCell ref="H13:H14"/>
    <mergeCell ref="A17:A18"/>
    <mergeCell ref="G11:G12"/>
    <mergeCell ref="F9:F10"/>
    <mergeCell ref="E7:E8"/>
    <mergeCell ref="A3:A4"/>
    <mergeCell ref="D5:D6"/>
    <mergeCell ref="C3:C4"/>
  </mergeCells>
  <printOptions horizontalCentered="1"/>
  <pageMargins left="0.31496062992125984" right="0.31496062992125984" top="0.4330708661417323" bottom="0.4724409448818898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2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7.140625" style="0" customWidth="1"/>
    <col min="2" max="2" width="0.2890625" style="0" customWidth="1"/>
    <col min="3" max="3" width="26.8515625" style="0" bestFit="1" customWidth="1"/>
    <col min="4" max="4" width="15.7109375" style="0" hidden="1" customWidth="1"/>
    <col min="5" max="5" width="8.140625" style="0" customWidth="1"/>
    <col min="6" max="6" width="7.8515625" style="0" customWidth="1"/>
    <col min="7" max="7" width="10.140625" style="0" customWidth="1"/>
    <col min="8" max="9" width="8.00390625" style="0" customWidth="1"/>
    <col min="10" max="11" width="9.28125" style="0" customWidth="1"/>
  </cols>
  <sheetData>
    <row r="1" spans="1:11" ht="26.25">
      <c r="A1" s="74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3.5" thickBot="1">
      <c r="A2" s="17"/>
      <c r="B2" s="17"/>
      <c r="C2" s="18" t="s">
        <v>7</v>
      </c>
      <c r="D2" s="18"/>
      <c r="E2" s="19">
        <v>7</v>
      </c>
      <c r="F2" s="17"/>
      <c r="G2" s="17"/>
      <c r="H2" s="17"/>
      <c r="I2" s="17"/>
      <c r="J2" s="17"/>
      <c r="K2" s="17"/>
    </row>
    <row r="3" spans="1:12" ht="33.75" customHeight="1" thickBot="1">
      <c r="A3" s="20" t="s">
        <v>2</v>
      </c>
      <c r="B3" s="21"/>
      <c r="C3" s="21" t="s">
        <v>3</v>
      </c>
      <c r="D3" s="21"/>
      <c r="E3" s="21" t="s">
        <v>9</v>
      </c>
      <c r="F3" s="21" t="s">
        <v>18</v>
      </c>
      <c r="G3" s="21" t="s">
        <v>17</v>
      </c>
      <c r="H3" s="21" t="s">
        <v>8</v>
      </c>
      <c r="I3" s="21" t="s">
        <v>4</v>
      </c>
      <c r="J3" s="21" t="s">
        <v>6</v>
      </c>
      <c r="K3" s="21" t="s">
        <v>5</v>
      </c>
      <c r="L3" s="22" t="s">
        <v>14</v>
      </c>
    </row>
    <row r="4" spans="1:12" ht="12.75">
      <c r="A4" s="38">
        <v>1</v>
      </c>
      <c r="B4" s="47">
        <v>4</v>
      </c>
      <c r="C4" s="39" t="s">
        <v>28</v>
      </c>
      <c r="D4" s="28">
        <v>1</v>
      </c>
      <c r="E4" s="28" t="s">
        <v>11</v>
      </c>
      <c r="F4" s="28">
        <v>0</v>
      </c>
      <c r="G4" s="28">
        <v>0</v>
      </c>
      <c r="H4" s="28">
        <v>1470</v>
      </c>
      <c r="I4" s="28">
        <v>125</v>
      </c>
      <c r="J4" s="40">
        <v>1595</v>
      </c>
      <c r="K4" s="41">
        <v>210</v>
      </c>
      <c r="L4" s="48">
        <v>0</v>
      </c>
    </row>
    <row r="5" spans="1:12" ht="12.75">
      <c r="A5" s="32">
        <v>2</v>
      </c>
      <c r="B5" s="24">
        <v>5</v>
      </c>
      <c r="C5" s="35" t="s">
        <v>25</v>
      </c>
      <c r="D5" s="27">
        <v>2</v>
      </c>
      <c r="E5" s="28" t="s">
        <v>27</v>
      </c>
      <c r="F5" s="28">
        <v>0</v>
      </c>
      <c r="G5" s="28">
        <v>0</v>
      </c>
      <c r="H5" s="28">
        <v>1462</v>
      </c>
      <c r="I5" s="28">
        <v>120</v>
      </c>
      <c r="J5" s="37">
        <v>1582</v>
      </c>
      <c r="K5" s="41">
        <v>208.85714285714286</v>
      </c>
      <c r="L5" s="48">
        <v>-13</v>
      </c>
    </row>
    <row r="6" spans="1:12" ht="12.75">
      <c r="A6" s="32">
        <v>3</v>
      </c>
      <c r="B6" s="24">
        <v>3</v>
      </c>
      <c r="C6" s="35" t="s">
        <v>24</v>
      </c>
      <c r="D6" s="27">
        <v>3</v>
      </c>
      <c r="E6" s="28" t="s">
        <v>12</v>
      </c>
      <c r="F6" s="28">
        <v>0</v>
      </c>
      <c r="G6" s="28">
        <v>0</v>
      </c>
      <c r="H6" s="28">
        <v>1456</v>
      </c>
      <c r="I6" s="28">
        <v>110</v>
      </c>
      <c r="J6" s="37">
        <v>1566</v>
      </c>
      <c r="K6" s="41">
        <v>208</v>
      </c>
      <c r="L6" s="48">
        <v>-29</v>
      </c>
    </row>
    <row r="7" spans="1:12" ht="12.75">
      <c r="A7" s="32">
        <v>4</v>
      </c>
      <c r="B7" s="24">
        <v>2</v>
      </c>
      <c r="C7" s="35" t="s">
        <v>23</v>
      </c>
      <c r="D7" s="27">
        <v>4</v>
      </c>
      <c r="E7" s="28" t="s">
        <v>11</v>
      </c>
      <c r="F7" s="28">
        <v>0</v>
      </c>
      <c r="G7" s="28">
        <v>0</v>
      </c>
      <c r="H7" s="28">
        <v>1423</v>
      </c>
      <c r="I7" s="28">
        <v>120</v>
      </c>
      <c r="J7" s="37">
        <v>1543</v>
      </c>
      <c r="K7" s="41">
        <v>203.28571428571428</v>
      </c>
      <c r="L7" s="48">
        <v>-52</v>
      </c>
    </row>
    <row r="8" spans="1:12" ht="12.75">
      <c r="A8" s="32">
        <v>5</v>
      </c>
      <c r="B8" s="24">
        <v>7</v>
      </c>
      <c r="C8" s="35" t="s">
        <v>15</v>
      </c>
      <c r="D8" s="27">
        <v>5</v>
      </c>
      <c r="E8" s="28" t="s">
        <v>16</v>
      </c>
      <c r="F8" s="28">
        <v>0</v>
      </c>
      <c r="G8" s="28">
        <v>0</v>
      </c>
      <c r="H8" s="28">
        <v>1407</v>
      </c>
      <c r="I8" s="28">
        <v>100</v>
      </c>
      <c r="J8" s="37">
        <v>1507</v>
      </c>
      <c r="K8" s="41">
        <v>201</v>
      </c>
      <c r="L8" s="48">
        <v>-88</v>
      </c>
    </row>
    <row r="9" spans="1:12" ht="12.75">
      <c r="A9" s="32">
        <v>6</v>
      </c>
      <c r="B9" s="24">
        <v>1</v>
      </c>
      <c r="C9" s="35" t="s">
        <v>22</v>
      </c>
      <c r="D9" s="27">
        <v>6</v>
      </c>
      <c r="E9" s="28" t="s">
        <v>16</v>
      </c>
      <c r="F9" s="28">
        <v>0</v>
      </c>
      <c r="G9" s="28">
        <v>0</v>
      </c>
      <c r="H9" s="28">
        <v>1410</v>
      </c>
      <c r="I9" s="28">
        <v>60</v>
      </c>
      <c r="J9" s="37">
        <v>1470</v>
      </c>
      <c r="K9" s="41">
        <v>201.42857142857142</v>
      </c>
      <c r="L9" s="48">
        <v>-125</v>
      </c>
    </row>
    <row r="10" spans="1:12" ht="12.75">
      <c r="A10" s="32">
        <v>7</v>
      </c>
      <c r="B10" s="24">
        <v>8</v>
      </c>
      <c r="C10" s="35" t="s">
        <v>20</v>
      </c>
      <c r="D10" s="27">
        <v>7</v>
      </c>
      <c r="E10" s="28" t="s">
        <v>12</v>
      </c>
      <c r="F10" s="28">
        <v>0</v>
      </c>
      <c r="G10" s="28">
        <v>0</v>
      </c>
      <c r="H10" s="28">
        <v>1370</v>
      </c>
      <c r="I10" s="28">
        <v>50</v>
      </c>
      <c r="J10" s="37">
        <v>1420</v>
      </c>
      <c r="K10" s="41">
        <v>195.71428571428572</v>
      </c>
      <c r="L10" s="48">
        <v>-175</v>
      </c>
    </row>
    <row r="11" spans="1:12" ht="13.5" thickBot="1">
      <c r="A11" s="49">
        <v>8</v>
      </c>
      <c r="B11" s="50">
        <v>6</v>
      </c>
      <c r="C11" s="51" t="s">
        <v>26</v>
      </c>
      <c r="D11" s="52">
        <v>8</v>
      </c>
      <c r="E11" s="53" t="s">
        <v>11</v>
      </c>
      <c r="F11" s="53">
        <v>0</v>
      </c>
      <c r="G11" s="53">
        <v>0</v>
      </c>
      <c r="H11" s="53">
        <v>1270</v>
      </c>
      <c r="I11" s="53">
        <v>25</v>
      </c>
      <c r="J11" s="54">
        <v>1295</v>
      </c>
      <c r="K11" s="55">
        <v>181.42857142857142</v>
      </c>
      <c r="L11" s="48">
        <v>-300</v>
      </c>
    </row>
    <row r="17" ht="12.75">
      <c r="C17" s="23"/>
    </row>
    <row r="19" spans="3:10" ht="12.75">
      <c r="C19" s="23"/>
      <c r="D19" s="23"/>
      <c r="E19" s="23"/>
      <c r="F19" s="25"/>
      <c r="G19" s="25"/>
      <c r="H19" s="25"/>
      <c r="I19" s="25"/>
      <c r="J19" s="25"/>
    </row>
    <row r="20" spans="3:10" ht="12.75">
      <c r="C20" s="23"/>
      <c r="D20" s="23"/>
      <c r="E20" s="23"/>
      <c r="F20" s="25"/>
      <c r="G20" s="25"/>
      <c r="H20" s="25"/>
      <c r="I20" s="25"/>
      <c r="J20" s="25"/>
    </row>
    <row r="21" spans="3:10" ht="12.75">
      <c r="C21" s="23"/>
      <c r="D21" s="23"/>
      <c r="E21" s="25"/>
      <c r="F21" s="25"/>
      <c r="G21" s="25"/>
      <c r="H21" s="26"/>
      <c r="I21" s="25"/>
      <c r="J21" s="25"/>
    </row>
    <row r="22" spans="3:10" ht="12.75">
      <c r="C22" s="23"/>
      <c r="D22" s="23"/>
      <c r="E22" s="25"/>
      <c r="F22" s="62"/>
      <c r="G22" s="62"/>
      <c r="H22" s="25"/>
      <c r="I22" s="25"/>
      <c r="J22" s="25"/>
    </row>
  </sheetData>
  <mergeCells count="1">
    <mergeCell ref="A1:K1"/>
  </mergeCells>
  <printOptions/>
  <pageMargins left="0.42" right="0.25" top="1" bottom="1" header="0.5" footer="0.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Keilusamband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Undanúrslit karla</dc:title>
  <dc:subject>Íslandsmót karla með forgjöf 2006</dc:subject>
  <dc:creator>Þórhallur Hálfdánarson</dc:creator>
  <cp:keywords/>
  <dc:description/>
  <cp:lastModifiedBy>Þórhallur Hálfdánarson</cp:lastModifiedBy>
  <cp:lastPrinted>2007-05-05T14:18:51Z</cp:lastPrinted>
  <dcterms:created xsi:type="dcterms:W3CDTF">1997-08-29T15:39:52Z</dcterms:created>
  <dcterms:modified xsi:type="dcterms:W3CDTF">2007-05-08T16:30:27Z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utaskipting">
    <vt:lpwstr>Skv. mótaforriti, nr. 51</vt:lpwstr>
  </property>
  <property fmtid="{D5CDD505-2E9C-101B-9397-08002B2CF9AE}" pid="3" name="Date completed">
    <vt:lpwstr>22. október 1997</vt:lpwstr>
  </property>
  <property fmtid="{D5CDD505-2E9C-101B-9397-08002B2CF9AE}" pid="4" name="Fjöldi leikmanna">
    <vt:lpwstr>10</vt:lpwstr>
  </property>
  <property fmtid="{D5CDD505-2E9C-101B-9397-08002B2CF9AE}" pid="5" name="Keppnisfyrirkomulag">
    <vt:lpwstr>Allir við alla</vt:lpwstr>
  </property>
  <property fmtid="{D5CDD505-2E9C-101B-9397-08002B2CF9AE}" pid="6" name="Athugasemdir">
    <vt:lpwstr>Þórhallur Hálfdánarson</vt:lpwstr>
  </property>
  <property fmtid="{D5CDD505-2E9C-101B-9397-08002B2CF9AE}" pid="7" name="Höfundur">
    <vt:lpwstr>Þórhallur Hálfdánarson</vt:lpwstr>
  </property>
  <property fmtid="{D5CDD505-2E9C-101B-9397-08002B2CF9AE}" pid="8" name="Eigandi">
    <vt:lpwstr>Þórhallur Hálfdánarson</vt:lpwstr>
  </property>
  <property fmtid="{D5CDD505-2E9C-101B-9397-08002B2CF9AE}" pid="9" name="Netfang">
    <vt:lpwstr>tolli@mmedia.is</vt:lpwstr>
  </property>
</Properties>
</file>